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700/Shared Documents/AKCE/DRŽALA/1_530 438_Berounka, ř.km 21,638 - jez Zadní Třebaň - výstavba RP a VP/8_Dokumentace pro provádění stavby/Z CD/editovatelne/"/>
    </mc:Choice>
  </mc:AlternateContent>
  <xr:revisionPtr revIDLastSave="0" documentId="11_3DD472DFC9701169427A5610B27ABEC60FBC88EB" xr6:coauthVersionLast="47" xr6:coauthVersionMax="47" xr10:uidLastSave="{00000000-0000-0000-0000-000000000000}"/>
  <bookViews>
    <workbookView xWindow="-19320" yWindow="-900" windowWidth="19440" windowHeight="14880" activeTab="2" xr2:uid="{00000000-000D-0000-FFFF-FFFF00000000}"/>
  </bookViews>
  <sheets>
    <sheet name="Rekapitulace stavby" sheetId="1" r:id="rId1"/>
    <sheet name="SO 01 - Rybí přechod RPI ..." sheetId="2" r:id="rId2"/>
    <sheet name="SO 02.1 - Vodácká propust" sheetId="3" r:id="rId3"/>
    <sheet name="SO 02.2 - Schodiště v nad..." sheetId="4" r:id="rId4"/>
    <sheet name="SO 02.3 - Schodiště v pod..." sheetId="5" r:id="rId5"/>
    <sheet name="SO 02.4 - Rekonstrukce ko..." sheetId="6" r:id="rId6"/>
    <sheet name="SO 03 - Rybí přechod RPII..." sheetId="7" r:id="rId7"/>
    <sheet name="VON_1 - VEDLEJŠÍ A OSTATN..." sheetId="8" r:id="rId8"/>
    <sheet name="VON_2 - VEDLEJŠÍ A OSTATN..." sheetId="9" r:id="rId9"/>
    <sheet name="VON_3 - VEDLEJŠÍ A OSTATN..." sheetId="10" r:id="rId10"/>
  </sheets>
  <definedNames>
    <definedName name="_xlnm._FilterDatabase" localSheetId="1" hidden="1">'SO 01 - Rybí přechod RPI ...'!$C$129:$K$776</definedName>
    <definedName name="_xlnm._FilterDatabase" localSheetId="2" hidden="1">'SO 02.1 - Vodácká propust'!$C$131:$K$503</definedName>
    <definedName name="_xlnm._FilterDatabase" localSheetId="3" hidden="1">'SO 02.2 - Schodiště v nad...'!$C$126:$K$295</definedName>
    <definedName name="_xlnm._FilterDatabase" localSheetId="4" hidden="1">'SO 02.3 - Schodiště v pod...'!$C$126:$K$328</definedName>
    <definedName name="_xlnm._FilterDatabase" localSheetId="5" hidden="1">'SO 02.4 - Rekonstrukce ko...'!$C$130:$K$292</definedName>
    <definedName name="_xlnm._FilterDatabase" localSheetId="6" hidden="1">'SO 03 - Rybí přechod RPII...'!$C$130:$K$940</definedName>
    <definedName name="_xlnm._FilterDatabase" localSheetId="7" hidden="1">'VON_1 - VEDLEJŠÍ A OSTATN...'!$C$122:$K$178</definedName>
    <definedName name="_xlnm._FilterDatabase" localSheetId="8" hidden="1">'VON_2 - VEDLEJŠÍ A OSTATN...'!$C$120:$K$165</definedName>
    <definedName name="_xlnm._FilterDatabase" localSheetId="9" hidden="1">'VON_3 - VEDLEJŠÍ A OSTATN...'!$C$121:$K$181</definedName>
    <definedName name="_xlnm.Print_Titles" localSheetId="0">'Rekapitulace stavby'!$92:$92</definedName>
    <definedName name="_xlnm.Print_Titles" localSheetId="1">'SO 01 - Rybí přechod RPI ...'!$129:$129</definedName>
    <definedName name="_xlnm.Print_Titles" localSheetId="2">'SO 02.1 - Vodácká propust'!$131:$131</definedName>
    <definedName name="_xlnm.Print_Titles" localSheetId="3">'SO 02.2 - Schodiště v nad...'!$126:$126</definedName>
    <definedName name="_xlnm.Print_Titles" localSheetId="4">'SO 02.3 - Schodiště v pod...'!$126:$126</definedName>
    <definedName name="_xlnm.Print_Titles" localSheetId="5">'SO 02.4 - Rekonstrukce ko...'!$130:$130</definedName>
    <definedName name="_xlnm.Print_Titles" localSheetId="6">'SO 03 - Rybí přechod RPII...'!$130:$130</definedName>
    <definedName name="_xlnm.Print_Titles" localSheetId="7">'VON_1 - VEDLEJŠÍ A OSTATN...'!$122:$122</definedName>
    <definedName name="_xlnm.Print_Titles" localSheetId="8">'VON_2 - VEDLEJŠÍ A OSTATN...'!$120:$120</definedName>
    <definedName name="_xlnm.Print_Titles" localSheetId="9">'VON_3 - VEDLEJŠÍ A OSTATN...'!$121:$121</definedName>
    <definedName name="_xlnm.Print_Area" localSheetId="0">'Rekapitulace stavby'!$D$4:$AO$76,'Rekapitulace stavby'!$C$82:$AQ$105</definedName>
    <definedName name="_xlnm.Print_Area" localSheetId="1">'SO 01 - Rybí přechod RPI ...'!$C$4:$J$76,'SO 01 - Rybí přechod RPI ...'!$C$82:$J$111,'SO 01 - Rybí přechod RPI ...'!$C$117:$K$776</definedName>
    <definedName name="_xlnm.Print_Area" localSheetId="2">'SO 02.1 - Vodácká propust'!$C$4:$J$76,'SO 02.1 - Vodácká propust'!$C$82:$J$111,'SO 02.1 - Vodácká propust'!$C$117:$K$503</definedName>
    <definedName name="_xlnm.Print_Area" localSheetId="3">'SO 02.2 - Schodiště v nad...'!$C$4:$J$76,'SO 02.2 - Schodiště v nad...'!$C$82:$J$106,'SO 02.2 - Schodiště v nad...'!$C$112:$K$295</definedName>
    <definedName name="_xlnm.Print_Area" localSheetId="4">'SO 02.3 - Schodiště v pod...'!$C$4:$J$76,'SO 02.3 - Schodiště v pod...'!$C$82:$J$106,'SO 02.3 - Schodiště v pod...'!$C$112:$K$328</definedName>
    <definedName name="_xlnm.Print_Area" localSheetId="5">'SO 02.4 - Rekonstrukce ko...'!$C$4:$J$76,'SO 02.4 - Rekonstrukce ko...'!$C$82:$J$110,'SO 02.4 - Rekonstrukce ko...'!$C$116:$K$292</definedName>
    <definedName name="_xlnm.Print_Area" localSheetId="6">'SO 03 - Rybí přechod RPII...'!$C$4:$J$76,'SO 03 - Rybí přechod RPII...'!$C$82:$J$112,'SO 03 - Rybí přechod RPII...'!$C$118:$K$940</definedName>
    <definedName name="_xlnm.Print_Area" localSheetId="7">'VON_1 - VEDLEJŠÍ A OSTATN...'!$C$4:$J$76,'VON_1 - VEDLEJŠÍ A OSTATN...'!$C$82:$J$104,'VON_1 - VEDLEJŠÍ A OSTATN...'!$C$110:$K$178</definedName>
    <definedName name="_xlnm.Print_Area" localSheetId="8">'VON_2 - VEDLEJŠÍ A OSTATN...'!$C$4:$J$76,'VON_2 - VEDLEJŠÍ A OSTATN...'!$C$82:$J$102,'VON_2 - VEDLEJŠÍ A OSTATN...'!$C$108:$K$165</definedName>
    <definedName name="_xlnm.Print_Area" localSheetId="9">'VON_3 - VEDLEJŠÍ A OSTATN...'!$C$4:$J$76,'VON_3 - VEDLEJŠÍ A OSTATN...'!$C$82:$J$103,'VON_3 - VEDLEJŠÍ A OSTATN...'!$C$109:$K$181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0" l="1"/>
  <c r="J36" i="10"/>
  <c r="AY104" i="1" s="1"/>
  <c r="J35" i="10"/>
  <c r="AX104" i="1" s="1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6" i="10"/>
  <c r="BH156" i="10"/>
  <c r="BG156" i="10"/>
  <c r="BF156" i="10"/>
  <c r="T156" i="10"/>
  <c r="R156" i="10"/>
  <c r="P156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T133" i="10"/>
  <c r="R134" i="10"/>
  <c r="R133" i="10"/>
  <c r="P134" i="10"/>
  <c r="P133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J118" i="10"/>
  <c r="F118" i="10"/>
  <c r="F116" i="10"/>
  <c r="E114" i="10"/>
  <c r="J91" i="10"/>
  <c r="F91" i="10"/>
  <c r="F89" i="10"/>
  <c r="E87" i="10"/>
  <c r="J24" i="10"/>
  <c r="E24" i="10"/>
  <c r="J119" i="10"/>
  <c r="J23" i="10"/>
  <c r="J18" i="10"/>
  <c r="E18" i="10"/>
  <c r="F92" i="10"/>
  <c r="J17" i="10"/>
  <c r="J12" i="10"/>
  <c r="J89" i="10" s="1"/>
  <c r="E7" i="10"/>
  <c r="E112" i="10"/>
  <c r="J37" i="9"/>
  <c r="J36" i="9"/>
  <c r="AY103" i="1"/>
  <c r="J35" i="9"/>
  <c r="AX103" i="1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J117" i="9"/>
  <c r="F117" i="9"/>
  <c r="F115" i="9"/>
  <c r="E113" i="9"/>
  <c r="J91" i="9"/>
  <c r="F91" i="9"/>
  <c r="F89" i="9"/>
  <c r="E87" i="9"/>
  <c r="J24" i="9"/>
  <c r="E24" i="9"/>
  <c r="J118" i="9"/>
  <c r="J23" i="9"/>
  <c r="J18" i="9"/>
  <c r="E18" i="9"/>
  <c r="F118" i="9" s="1"/>
  <c r="J17" i="9"/>
  <c r="J12" i="9"/>
  <c r="J115" i="9"/>
  <c r="E7" i="9"/>
  <c r="E85" i="9" s="1"/>
  <c r="J124" i="8"/>
  <c r="J37" i="8"/>
  <c r="J36" i="8"/>
  <c r="AY102" i="1"/>
  <c r="J35" i="8"/>
  <c r="AX102" i="1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T134" i="8"/>
  <c r="R135" i="8"/>
  <c r="R134" i="8"/>
  <c r="P135" i="8"/>
  <c r="P134" i="8" s="1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J97" i="8"/>
  <c r="J119" i="8"/>
  <c r="F119" i="8"/>
  <c r="F117" i="8"/>
  <c r="E115" i="8"/>
  <c r="J91" i="8"/>
  <c r="F91" i="8"/>
  <c r="F89" i="8"/>
  <c r="E87" i="8"/>
  <c r="J24" i="8"/>
  <c r="E24" i="8"/>
  <c r="J120" i="8" s="1"/>
  <c r="J23" i="8"/>
  <c r="J18" i="8"/>
  <c r="E18" i="8"/>
  <c r="F120" i="8" s="1"/>
  <c r="J17" i="8"/>
  <c r="J12" i="8"/>
  <c r="J117" i="8"/>
  <c r="E7" i="8"/>
  <c r="E113" i="8"/>
  <c r="J37" i="7"/>
  <c r="J36" i="7"/>
  <c r="AY101" i="1" s="1"/>
  <c r="J35" i="7"/>
  <c r="AX101" i="1" s="1"/>
  <c r="BI936" i="7"/>
  <c r="BH936" i="7"/>
  <c r="BG936" i="7"/>
  <c r="BF936" i="7"/>
  <c r="T936" i="7"/>
  <c r="R936" i="7"/>
  <c r="P936" i="7"/>
  <c r="BI934" i="7"/>
  <c r="BH934" i="7"/>
  <c r="BG934" i="7"/>
  <c r="BF934" i="7"/>
  <c r="T934" i="7"/>
  <c r="R934" i="7"/>
  <c r="P934" i="7"/>
  <c r="BI929" i="7"/>
  <c r="BH929" i="7"/>
  <c r="BG929" i="7"/>
  <c r="BF929" i="7"/>
  <c r="T929" i="7"/>
  <c r="R929" i="7"/>
  <c r="P929" i="7"/>
  <c r="BI924" i="7"/>
  <c r="BH924" i="7"/>
  <c r="BG924" i="7"/>
  <c r="BF924" i="7"/>
  <c r="T924" i="7"/>
  <c r="R924" i="7"/>
  <c r="P924" i="7"/>
  <c r="BI920" i="7"/>
  <c r="BH920" i="7"/>
  <c r="BG920" i="7"/>
  <c r="BF920" i="7"/>
  <c r="T920" i="7"/>
  <c r="R920" i="7"/>
  <c r="P920" i="7"/>
  <c r="BI912" i="7"/>
  <c r="BH912" i="7"/>
  <c r="BG912" i="7"/>
  <c r="BF912" i="7"/>
  <c r="T912" i="7"/>
  <c r="R912" i="7"/>
  <c r="P912" i="7"/>
  <c r="BI910" i="7"/>
  <c r="BH910" i="7"/>
  <c r="BG910" i="7"/>
  <c r="BF910" i="7"/>
  <c r="T910" i="7"/>
  <c r="R910" i="7"/>
  <c r="P910" i="7"/>
  <c r="BI904" i="7"/>
  <c r="BH904" i="7"/>
  <c r="BG904" i="7"/>
  <c r="BF904" i="7"/>
  <c r="T904" i="7"/>
  <c r="R904" i="7"/>
  <c r="P904" i="7"/>
  <c r="BI902" i="7"/>
  <c r="BH902" i="7"/>
  <c r="BG902" i="7"/>
  <c r="BF902" i="7"/>
  <c r="T902" i="7"/>
  <c r="R902" i="7"/>
  <c r="P902" i="7"/>
  <c r="BI898" i="7"/>
  <c r="BH898" i="7"/>
  <c r="BG898" i="7"/>
  <c r="BF898" i="7"/>
  <c r="T898" i="7"/>
  <c r="R898" i="7"/>
  <c r="P898" i="7"/>
  <c r="BI894" i="7"/>
  <c r="BH894" i="7"/>
  <c r="BG894" i="7"/>
  <c r="BF894" i="7"/>
  <c r="T894" i="7"/>
  <c r="R894" i="7"/>
  <c r="P894" i="7"/>
  <c r="BI891" i="7"/>
  <c r="BH891" i="7"/>
  <c r="BG891" i="7"/>
  <c r="BF891" i="7"/>
  <c r="T891" i="7"/>
  <c r="R891" i="7"/>
  <c r="P891" i="7"/>
  <c r="BI884" i="7"/>
  <c r="BH884" i="7"/>
  <c r="BG884" i="7"/>
  <c r="BF884" i="7"/>
  <c r="T884" i="7"/>
  <c r="R884" i="7"/>
  <c r="P884" i="7"/>
  <c r="BI881" i="7"/>
  <c r="BH881" i="7"/>
  <c r="BG881" i="7"/>
  <c r="BF881" i="7"/>
  <c r="T881" i="7"/>
  <c r="R881" i="7"/>
  <c r="P881" i="7"/>
  <c r="BI874" i="7"/>
  <c r="BH874" i="7"/>
  <c r="BG874" i="7"/>
  <c r="BF874" i="7"/>
  <c r="T874" i="7"/>
  <c r="R874" i="7"/>
  <c r="P874" i="7"/>
  <c r="BI871" i="7"/>
  <c r="BH871" i="7"/>
  <c r="BG871" i="7"/>
  <c r="BF871" i="7"/>
  <c r="T871" i="7"/>
  <c r="R871" i="7"/>
  <c r="P871" i="7"/>
  <c r="BI864" i="7"/>
  <c r="BH864" i="7"/>
  <c r="BG864" i="7"/>
  <c r="BF864" i="7"/>
  <c r="T864" i="7"/>
  <c r="R864" i="7"/>
  <c r="P864" i="7"/>
  <c r="BI861" i="7"/>
  <c r="BH861" i="7"/>
  <c r="BG861" i="7"/>
  <c r="BF861" i="7"/>
  <c r="T861" i="7"/>
  <c r="R861" i="7"/>
  <c r="P861" i="7"/>
  <c r="BI854" i="7"/>
  <c r="BH854" i="7"/>
  <c r="BG854" i="7"/>
  <c r="BF854" i="7"/>
  <c r="T854" i="7"/>
  <c r="R854" i="7"/>
  <c r="P854" i="7"/>
  <c r="BI848" i="7"/>
  <c r="BH848" i="7"/>
  <c r="BG848" i="7"/>
  <c r="BF848" i="7"/>
  <c r="T848" i="7"/>
  <c r="T847" i="7"/>
  <c r="R848" i="7"/>
  <c r="R847" i="7"/>
  <c r="P848" i="7"/>
  <c r="P847" i="7"/>
  <c r="BI840" i="7"/>
  <c r="BH840" i="7"/>
  <c r="BG840" i="7"/>
  <c r="BF840" i="7"/>
  <c r="T840" i="7"/>
  <c r="R840" i="7"/>
  <c r="P840" i="7"/>
  <c r="BI833" i="7"/>
  <c r="BH833" i="7"/>
  <c r="BG833" i="7"/>
  <c r="BF833" i="7"/>
  <c r="T833" i="7"/>
  <c r="R833" i="7"/>
  <c r="P833" i="7"/>
  <c r="BI822" i="7"/>
  <c r="BH822" i="7"/>
  <c r="BG822" i="7"/>
  <c r="BF822" i="7"/>
  <c r="T822" i="7"/>
  <c r="R822" i="7"/>
  <c r="P822" i="7"/>
  <c r="BI815" i="7"/>
  <c r="BH815" i="7"/>
  <c r="BG815" i="7"/>
  <c r="BF815" i="7"/>
  <c r="T815" i="7"/>
  <c r="R815" i="7"/>
  <c r="P815" i="7"/>
  <c r="BI811" i="7"/>
  <c r="BH811" i="7"/>
  <c r="BG811" i="7"/>
  <c r="BF811" i="7"/>
  <c r="T811" i="7"/>
  <c r="R811" i="7"/>
  <c r="P811" i="7"/>
  <c r="BI806" i="7"/>
  <c r="BH806" i="7"/>
  <c r="BG806" i="7"/>
  <c r="BF806" i="7"/>
  <c r="T806" i="7"/>
  <c r="R806" i="7"/>
  <c r="P806" i="7"/>
  <c r="BI799" i="7"/>
  <c r="BH799" i="7"/>
  <c r="BG799" i="7"/>
  <c r="BF799" i="7"/>
  <c r="T799" i="7"/>
  <c r="R799" i="7"/>
  <c r="P799" i="7"/>
  <c r="BI788" i="7"/>
  <c r="BH788" i="7"/>
  <c r="BG788" i="7"/>
  <c r="BF788" i="7"/>
  <c r="T788" i="7"/>
  <c r="R788" i="7"/>
  <c r="P788" i="7"/>
  <c r="BI781" i="7"/>
  <c r="BH781" i="7"/>
  <c r="BG781" i="7"/>
  <c r="BF781" i="7"/>
  <c r="T781" i="7"/>
  <c r="R781" i="7"/>
  <c r="P781" i="7"/>
  <c r="BI774" i="7"/>
  <c r="BH774" i="7"/>
  <c r="BG774" i="7"/>
  <c r="BF774" i="7"/>
  <c r="T774" i="7"/>
  <c r="R774" i="7"/>
  <c r="P774" i="7"/>
  <c r="BI767" i="7"/>
  <c r="BH767" i="7"/>
  <c r="BG767" i="7"/>
  <c r="BF767" i="7"/>
  <c r="T767" i="7"/>
  <c r="R767" i="7"/>
  <c r="P767" i="7"/>
  <c r="BI760" i="7"/>
  <c r="BH760" i="7"/>
  <c r="BG760" i="7"/>
  <c r="BF760" i="7"/>
  <c r="T760" i="7"/>
  <c r="R760" i="7"/>
  <c r="P760" i="7"/>
  <c r="BI755" i="7"/>
  <c r="BH755" i="7"/>
  <c r="BG755" i="7"/>
  <c r="BF755" i="7"/>
  <c r="T755" i="7"/>
  <c r="R755" i="7"/>
  <c r="P755" i="7"/>
  <c r="BI749" i="7"/>
  <c r="BH749" i="7"/>
  <c r="BG749" i="7"/>
  <c r="BF749" i="7"/>
  <c r="T749" i="7"/>
  <c r="R749" i="7"/>
  <c r="P749" i="7"/>
  <c r="BI744" i="7"/>
  <c r="BH744" i="7"/>
  <c r="BG744" i="7"/>
  <c r="BF744" i="7"/>
  <c r="T744" i="7"/>
  <c r="R744" i="7"/>
  <c r="P744" i="7"/>
  <c r="BI734" i="7"/>
  <c r="BH734" i="7"/>
  <c r="BG734" i="7"/>
  <c r="BF734" i="7"/>
  <c r="T734" i="7"/>
  <c r="R734" i="7"/>
  <c r="P734" i="7"/>
  <c r="BI730" i="7"/>
  <c r="BH730" i="7"/>
  <c r="BG730" i="7"/>
  <c r="BF730" i="7"/>
  <c r="T730" i="7"/>
  <c r="R730" i="7"/>
  <c r="P730" i="7"/>
  <c r="BI726" i="7"/>
  <c r="BH726" i="7"/>
  <c r="BG726" i="7"/>
  <c r="BF726" i="7"/>
  <c r="T726" i="7"/>
  <c r="R726" i="7"/>
  <c r="P726" i="7"/>
  <c r="BI725" i="7"/>
  <c r="BH725" i="7"/>
  <c r="BG725" i="7"/>
  <c r="BF725" i="7"/>
  <c r="T725" i="7"/>
  <c r="R725" i="7"/>
  <c r="P725" i="7"/>
  <c r="BI722" i="7"/>
  <c r="BH722" i="7"/>
  <c r="BG722" i="7"/>
  <c r="BF722" i="7"/>
  <c r="T722" i="7"/>
  <c r="R722" i="7"/>
  <c r="P722" i="7"/>
  <c r="BI721" i="7"/>
  <c r="BH721" i="7"/>
  <c r="BG721" i="7"/>
  <c r="BF721" i="7"/>
  <c r="T721" i="7"/>
  <c r="R721" i="7"/>
  <c r="P721" i="7"/>
  <c r="BI718" i="7"/>
  <c r="BH718" i="7"/>
  <c r="BG718" i="7"/>
  <c r="BF718" i="7"/>
  <c r="T718" i="7"/>
  <c r="R718" i="7"/>
  <c r="P718" i="7"/>
  <c r="BI717" i="7"/>
  <c r="BH717" i="7"/>
  <c r="BG717" i="7"/>
  <c r="BF717" i="7"/>
  <c r="T717" i="7"/>
  <c r="R717" i="7"/>
  <c r="P717" i="7"/>
  <c r="BI716" i="7"/>
  <c r="BH716" i="7"/>
  <c r="BG716" i="7"/>
  <c r="BF716" i="7"/>
  <c r="T716" i="7"/>
  <c r="R716" i="7"/>
  <c r="P716" i="7"/>
  <c r="BI704" i="7"/>
  <c r="BH704" i="7"/>
  <c r="BG704" i="7"/>
  <c r="BF704" i="7"/>
  <c r="T704" i="7"/>
  <c r="R704" i="7"/>
  <c r="P704" i="7"/>
  <c r="BI696" i="7"/>
  <c r="BH696" i="7"/>
  <c r="BG696" i="7"/>
  <c r="BF696" i="7"/>
  <c r="T696" i="7"/>
  <c r="R696" i="7"/>
  <c r="P696" i="7"/>
  <c r="BI694" i="7"/>
  <c r="BH694" i="7"/>
  <c r="BG694" i="7"/>
  <c r="BF694" i="7"/>
  <c r="T694" i="7"/>
  <c r="R694" i="7"/>
  <c r="P694" i="7"/>
  <c r="BI688" i="7"/>
  <c r="BH688" i="7"/>
  <c r="BG688" i="7"/>
  <c r="BF688" i="7"/>
  <c r="T688" i="7"/>
  <c r="R688" i="7"/>
  <c r="P688" i="7"/>
  <c r="BI686" i="7"/>
  <c r="BH686" i="7"/>
  <c r="BG686" i="7"/>
  <c r="BF686" i="7"/>
  <c r="T686" i="7"/>
  <c r="R686" i="7"/>
  <c r="P686" i="7"/>
  <c r="BI679" i="7"/>
  <c r="BH679" i="7"/>
  <c r="BG679" i="7"/>
  <c r="BF679" i="7"/>
  <c r="T679" i="7"/>
  <c r="R679" i="7"/>
  <c r="P679" i="7"/>
  <c r="BI676" i="7"/>
  <c r="BH676" i="7"/>
  <c r="BG676" i="7"/>
  <c r="BF676" i="7"/>
  <c r="T676" i="7"/>
  <c r="R676" i="7"/>
  <c r="P676" i="7"/>
  <c r="BI674" i="7"/>
  <c r="BH674" i="7"/>
  <c r="BG674" i="7"/>
  <c r="BF674" i="7"/>
  <c r="T674" i="7"/>
  <c r="R674" i="7"/>
  <c r="P674" i="7"/>
  <c r="BI668" i="7"/>
  <c r="BH668" i="7"/>
  <c r="BG668" i="7"/>
  <c r="BF668" i="7"/>
  <c r="T668" i="7"/>
  <c r="R668" i="7"/>
  <c r="P668" i="7"/>
  <c r="BI661" i="7"/>
  <c r="BH661" i="7"/>
  <c r="BG661" i="7"/>
  <c r="BF661" i="7"/>
  <c r="T661" i="7"/>
  <c r="R661" i="7"/>
  <c r="P661" i="7"/>
  <c r="BI660" i="7"/>
  <c r="BH660" i="7"/>
  <c r="BG660" i="7"/>
  <c r="BF660" i="7"/>
  <c r="T660" i="7"/>
  <c r="R660" i="7"/>
  <c r="P660" i="7"/>
  <c r="BI653" i="7"/>
  <c r="BH653" i="7"/>
  <c r="BG653" i="7"/>
  <c r="BF653" i="7"/>
  <c r="T653" i="7"/>
  <c r="R653" i="7"/>
  <c r="P653" i="7"/>
  <c r="BI651" i="7"/>
  <c r="BH651" i="7"/>
  <c r="BG651" i="7"/>
  <c r="BF651" i="7"/>
  <c r="T651" i="7"/>
  <c r="R651" i="7"/>
  <c r="P651" i="7"/>
  <c r="BI648" i="7"/>
  <c r="BH648" i="7"/>
  <c r="BG648" i="7"/>
  <c r="BF648" i="7"/>
  <c r="T648" i="7"/>
  <c r="R648" i="7"/>
  <c r="P648" i="7"/>
  <c r="BI647" i="7"/>
  <c r="BH647" i="7"/>
  <c r="BG647" i="7"/>
  <c r="BF647" i="7"/>
  <c r="T647" i="7"/>
  <c r="R647" i="7"/>
  <c r="P647" i="7"/>
  <c r="BI646" i="7"/>
  <c r="BH646" i="7"/>
  <c r="BG646" i="7"/>
  <c r="BF646" i="7"/>
  <c r="T646" i="7"/>
  <c r="R646" i="7"/>
  <c r="P646" i="7"/>
  <c r="BI645" i="7"/>
  <c r="BH645" i="7"/>
  <c r="BG645" i="7"/>
  <c r="BF645" i="7"/>
  <c r="T645" i="7"/>
  <c r="R645" i="7"/>
  <c r="P645" i="7"/>
  <c r="BI638" i="7"/>
  <c r="BH638" i="7"/>
  <c r="BG638" i="7"/>
  <c r="BF638" i="7"/>
  <c r="T638" i="7"/>
  <c r="R638" i="7"/>
  <c r="P638" i="7"/>
  <c r="BI636" i="7"/>
  <c r="BH636" i="7"/>
  <c r="BG636" i="7"/>
  <c r="BF636" i="7"/>
  <c r="T636" i="7"/>
  <c r="R636" i="7"/>
  <c r="P636" i="7"/>
  <c r="BI631" i="7"/>
  <c r="BH631" i="7"/>
  <c r="BG631" i="7"/>
  <c r="BF631" i="7"/>
  <c r="T631" i="7"/>
  <c r="R631" i="7"/>
  <c r="P631" i="7"/>
  <c r="BI628" i="7"/>
  <c r="BH628" i="7"/>
  <c r="BG628" i="7"/>
  <c r="BF628" i="7"/>
  <c r="T628" i="7"/>
  <c r="R628" i="7"/>
  <c r="P628" i="7"/>
  <c r="BI621" i="7"/>
  <c r="BH621" i="7"/>
  <c r="BG621" i="7"/>
  <c r="BF621" i="7"/>
  <c r="T621" i="7"/>
  <c r="R621" i="7"/>
  <c r="P621" i="7"/>
  <c r="BI611" i="7"/>
  <c r="BH611" i="7"/>
  <c r="BG611" i="7"/>
  <c r="BF611" i="7"/>
  <c r="T611" i="7"/>
  <c r="R611" i="7"/>
  <c r="P611" i="7"/>
  <c r="BI604" i="7"/>
  <c r="BH604" i="7"/>
  <c r="BG604" i="7"/>
  <c r="BF604" i="7"/>
  <c r="T604" i="7"/>
  <c r="R604" i="7"/>
  <c r="P604" i="7"/>
  <c r="BI597" i="7"/>
  <c r="BH597" i="7"/>
  <c r="BG597" i="7"/>
  <c r="BF597" i="7"/>
  <c r="T597" i="7"/>
  <c r="R597" i="7"/>
  <c r="P597" i="7"/>
  <c r="BI589" i="7"/>
  <c r="BH589" i="7"/>
  <c r="BG589" i="7"/>
  <c r="BF589" i="7"/>
  <c r="T589" i="7"/>
  <c r="R589" i="7"/>
  <c r="P589" i="7"/>
  <c r="BI582" i="7"/>
  <c r="BH582" i="7"/>
  <c r="BG582" i="7"/>
  <c r="BF582" i="7"/>
  <c r="T582" i="7"/>
  <c r="R582" i="7"/>
  <c r="P582" i="7"/>
  <c r="BI575" i="7"/>
  <c r="BH575" i="7"/>
  <c r="BG575" i="7"/>
  <c r="BF575" i="7"/>
  <c r="T575" i="7"/>
  <c r="R575" i="7"/>
  <c r="P575" i="7"/>
  <c r="BI568" i="7"/>
  <c r="BH568" i="7"/>
  <c r="BG568" i="7"/>
  <c r="BF568" i="7"/>
  <c r="T568" i="7"/>
  <c r="R568" i="7"/>
  <c r="P568" i="7"/>
  <c r="BI561" i="7"/>
  <c r="BH561" i="7"/>
  <c r="BG561" i="7"/>
  <c r="BF561" i="7"/>
  <c r="T561" i="7"/>
  <c r="R561" i="7"/>
  <c r="P561" i="7"/>
  <c r="BI554" i="7"/>
  <c r="BH554" i="7"/>
  <c r="BG554" i="7"/>
  <c r="BF554" i="7"/>
  <c r="T554" i="7"/>
  <c r="R554" i="7"/>
  <c r="P554" i="7"/>
  <c r="BI547" i="7"/>
  <c r="BH547" i="7"/>
  <c r="BG547" i="7"/>
  <c r="BF547" i="7"/>
  <c r="T547" i="7"/>
  <c r="R547" i="7"/>
  <c r="P547" i="7"/>
  <c r="BI540" i="7"/>
  <c r="BH540" i="7"/>
  <c r="BG540" i="7"/>
  <c r="BF540" i="7"/>
  <c r="T540" i="7"/>
  <c r="R540" i="7"/>
  <c r="P540" i="7"/>
  <c r="BI533" i="7"/>
  <c r="BH533" i="7"/>
  <c r="BG533" i="7"/>
  <c r="BF533" i="7"/>
  <c r="T533" i="7"/>
  <c r="R533" i="7"/>
  <c r="P533" i="7"/>
  <c r="BI521" i="7"/>
  <c r="BH521" i="7"/>
  <c r="BG521" i="7"/>
  <c r="BF521" i="7"/>
  <c r="T521" i="7"/>
  <c r="R521" i="7"/>
  <c r="P521" i="7"/>
  <c r="BI518" i="7"/>
  <c r="BH518" i="7"/>
  <c r="BG518" i="7"/>
  <c r="BF518" i="7"/>
  <c r="T518" i="7"/>
  <c r="R518" i="7"/>
  <c r="P518" i="7"/>
  <c r="BI513" i="7"/>
  <c r="BH513" i="7"/>
  <c r="BG513" i="7"/>
  <c r="BF513" i="7"/>
  <c r="T513" i="7"/>
  <c r="R513" i="7"/>
  <c r="P513" i="7"/>
  <c r="BI511" i="7"/>
  <c r="BH511" i="7"/>
  <c r="BG511" i="7"/>
  <c r="BF511" i="7"/>
  <c r="T511" i="7"/>
  <c r="R511" i="7"/>
  <c r="P511" i="7"/>
  <c r="BI508" i="7"/>
  <c r="BH508" i="7"/>
  <c r="BG508" i="7"/>
  <c r="BF508" i="7"/>
  <c r="T508" i="7"/>
  <c r="R508" i="7"/>
  <c r="P508" i="7"/>
  <c r="BI502" i="7"/>
  <c r="BH502" i="7"/>
  <c r="BG502" i="7"/>
  <c r="BF502" i="7"/>
  <c r="T502" i="7"/>
  <c r="R502" i="7"/>
  <c r="P502" i="7"/>
  <c r="BI501" i="7"/>
  <c r="BH501" i="7"/>
  <c r="BG501" i="7"/>
  <c r="BF501" i="7"/>
  <c r="T501" i="7"/>
  <c r="R501" i="7"/>
  <c r="P501" i="7"/>
  <c r="BI494" i="7"/>
  <c r="BH494" i="7"/>
  <c r="BG494" i="7"/>
  <c r="BF494" i="7"/>
  <c r="T494" i="7"/>
  <c r="R494" i="7"/>
  <c r="P494" i="7"/>
  <c r="BI491" i="7"/>
  <c r="BH491" i="7"/>
  <c r="BG491" i="7"/>
  <c r="BF491" i="7"/>
  <c r="T491" i="7"/>
  <c r="R491" i="7"/>
  <c r="P491" i="7"/>
  <c r="BI483" i="7"/>
  <c r="BH483" i="7"/>
  <c r="BG483" i="7"/>
  <c r="BF483" i="7"/>
  <c r="T483" i="7"/>
  <c r="R483" i="7"/>
  <c r="P483" i="7"/>
  <c r="BI476" i="7"/>
  <c r="BH476" i="7"/>
  <c r="BG476" i="7"/>
  <c r="BF476" i="7"/>
  <c r="T476" i="7"/>
  <c r="R476" i="7"/>
  <c r="P476" i="7"/>
  <c r="BI469" i="7"/>
  <c r="BH469" i="7"/>
  <c r="BG469" i="7"/>
  <c r="BF469" i="7"/>
  <c r="T469" i="7"/>
  <c r="R469" i="7"/>
  <c r="P469" i="7"/>
  <c r="BI466" i="7"/>
  <c r="BH466" i="7"/>
  <c r="BG466" i="7"/>
  <c r="BF466" i="7"/>
  <c r="T466" i="7"/>
  <c r="R466" i="7"/>
  <c r="P466" i="7"/>
  <c r="BI463" i="7"/>
  <c r="BH463" i="7"/>
  <c r="BG463" i="7"/>
  <c r="BF463" i="7"/>
  <c r="T463" i="7"/>
  <c r="R463" i="7"/>
  <c r="P463" i="7"/>
  <c r="BI458" i="7"/>
  <c r="BH458" i="7"/>
  <c r="BG458" i="7"/>
  <c r="BF458" i="7"/>
  <c r="T458" i="7"/>
  <c r="R458" i="7"/>
  <c r="P458" i="7"/>
  <c r="BI443" i="7"/>
  <c r="BH443" i="7"/>
  <c r="BG443" i="7"/>
  <c r="BF443" i="7"/>
  <c r="T443" i="7"/>
  <c r="R443" i="7"/>
  <c r="P443" i="7"/>
  <c r="BI434" i="7"/>
  <c r="BH434" i="7"/>
  <c r="BG434" i="7"/>
  <c r="BF434" i="7"/>
  <c r="T434" i="7"/>
  <c r="R434" i="7"/>
  <c r="P434" i="7"/>
  <c r="BI425" i="7"/>
  <c r="BH425" i="7"/>
  <c r="BG425" i="7"/>
  <c r="BF425" i="7"/>
  <c r="T425" i="7"/>
  <c r="R425" i="7"/>
  <c r="P425" i="7"/>
  <c r="BI418" i="7"/>
  <c r="BH418" i="7"/>
  <c r="BG418" i="7"/>
  <c r="BF418" i="7"/>
  <c r="T418" i="7"/>
  <c r="R418" i="7"/>
  <c r="P418" i="7"/>
  <c r="BI406" i="7"/>
  <c r="BH406" i="7"/>
  <c r="BG406" i="7"/>
  <c r="BF406" i="7"/>
  <c r="T406" i="7"/>
  <c r="R406" i="7"/>
  <c r="P406" i="7"/>
  <c r="BI402" i="7"/>
  <c r="BH402" i="7"/>
  <c r="BG402" i="7"/>
  <c r="BF402" i="7"/>
  <c r="T402" i="7"/>
  <c r="R402" i="7"/>
  <c r="P402" i="7"/>
  <c r="BI395" i="7"/>
  <c r="BH395" i="7"/>
  <c r="BG395" i="7"/>
  <c r="BF395" i="7"/>
  <c r="T395" i="7"/>
  <c r="R395" i="7"/>
  <c r="P395" i="7"/>
  <c r="BI388" i="7"/>
  <c r="BH388" i="7"/>
  <c r="BG388" i="7"/>
  <c r="BF388" i="7"/>
  <c r="T388" i="7"/>
  <c r="R388" i="7"/>
  <c r="P388" i="7"/>
  <c r="BI384" i="7"/>
  <c r="BH384" i="7"/>
  <c r="BG384" i="7"/>
  <c r="BF384" i="7"/>
  <c r="T384" i="7"/>
  <c r="R384" i="7"/>
  <c r="P384" i="7"/>
  <c r="BI377" i="7"/>
  <c r="BH377" i="7"/>
  <c r="BG377" i="7"/>
  <c r="BF377" i="7"/>
  <c r="T377" i="7"/>
  <c r="R377" i="7"/>
  <c r="P377" i="7"/>
  <c r="BI373" i="7"/>
  <c r="BH373" i="7"/>
  <c r="BG373" i="7"/>
  <c r="BF373" i="7"/>
  <c r="T373" i="7"/>
  <c r="R373" i="7"/>
  <c r="P373" i="7"/>
  <c r="BI366" i="7"/>
  <c r="BH366" i="7"/>
  <c r="BG366" i="7"/>
  <c r="BF366" i="7"/>
  <c r="T366" i="7"/>
  <c r="R366" i="7"/>
  <c r="P366" i="7"/>
  <c r="BI362" i="7"/>
  <c r="BH362" i="7"/>
  <c r="BG362" i="7"/>
  <c r="BF362" i="7"/>
  <c r="T362" i="7"/>
  <c r="R362" i="7"/>
  <c r="P362" i="7"/>
  <c r="BI355" i="7"/>
  <c r="BH355" i="7"/>
  <c r="BG355" i="7"/>
  <c r="BF355" i="7"/>
  <c r="T355" i="7"/>
  <c r="R355" i="7"/>
  <c r="P355" i="7"/>
  <c r="BI351" i="7"/>
  <c r="BH351" i="7"/>
  <c r="BG351" i="7"/>
  <c r="BF351" i="7"/>
  <c r="T351" i="7"/>
  <c r="R351" i="7"/>
  <c r="P351" i="7"/>
  <c r="BI344" i="7"/>
  <c r="BH344" i="7"/>
  <c r="BG344" i="7"/>
  <c r="BF344" i="7"/>
  <c r="T344" i="7"/>
  <c r="R344" i="7"/>
  <c r="P344" i="7"/>
  <c r="BI337" i="7"/>
  <c r="BH337" i="7"/>
  <c r="BG337" i="7"/>
  <c r="BF337" i="7"/>
  <c r="T337" i="7"/>
  <c r="R337" i="7"/>
  <c r="P337" i="7"/>
  <c r="BI331" i="7"/>
  <c r="BH331" i="7"/>
  <c r="BG331" i="7"/>
  <c r="BF331" i="7"/>
  <c r="T331" i="7"/>
  <c r="R331" i="7"/>
  <c r="P331" i="7"/>
  <c r="BI325" i="7"/>
  <c r="BH325" i="7"/>
  <c r="BG325" i="7"/>
  <c r="BF325" i="7"/>
  <c r="T325" i="7"/>
  <c r="R325" i="7"/>
  <c r="P325" i="7"/>
  <c r="BI322" i="7"/>
  <c r="BH322" i="7"/>
  <c r="BG322" i="7"/>
  <c r="BF322" i="7"/>
  <c r="T322" i="7"/>
  <c r="R322" i="7"/>
  <c r="P322" i="7"/>
  <c r="BI316" i="7"/>
  <c r="BH316" i="7"/>
  <c r="BG316" i="7"/>
  <c r="BF316" i="7"/>
  <c r="T316" i="7"/>
  <c r="R316" i="7"/>
  <c r="P316" i="7"/>
  <c r="BI307" i="7"/>
  <c r="BH307" i="7"/>
  <c r="BG307" i="7"/>
  <c r="BF307" i="7"/>
  <c r="T307" i="7"/>
  <c r="R307" i="7"/>
  <c r="P307" i="7"/>
  <c r="BI297" i="7"/>
  <c r="BH297" i="7"/>
  <c r="BG297" i="7"/>
  <c r="BF297" i="7"/>
  <c r="T297" i="7"/>
  <c r="R297" i="7"/>
  <c r="P297" i="7"/>
  <c r="BI294" i="7"/>
  <c r="BH294" i="7"/>
  <c r="BG294" i="7"/>
  <c r="BF294" i="7"/>
  <c r="T294" i="7"/>
  <c r="R294" i="7"/>
  <c r="P294" i="7"/>
  <c r="BI282" i="7"/>
  <c r="BH282" i="7"/>
  <c r="BG282" i="7"/>
  <c r="BF282" i="7"/>
  <c r="T282" i="7"/>
  <c r="R282" i="7"/>
  <c r="P282" i="7"/>
  <c r="BI271" i="7"/>
  <c r="BH271" i="7"/>
  <c r="BG271" i="7"/>
  <c r="BF271" i="7"/>
  <c r="T271" i="7"/>
  <c r="R271" i="7"/>
  <c r="P271" i="7"/>
  <c r="BI264" i="7"/>
  <c r="BH264" i="7"/>
  <c r="BG264" i="7"/>
  <c r="BF264" i="7"/>
  <c r="T264" i="7"/>
  <c r="R264" i="7"/>
  <c r="P264" i="7"/>
  <c r="BI257" i="7"/>
  <c r="BH257" i="7"/>
  <c r="BG257" i="7"/>
  <c r="BF257" i="7"/>
  <c r="T257" i="7"/>
  <c r="R257" i="7"/>
  <c r="P257" i="7"/>
  <c r="BI247" i="7"/>
  <c r="BH247" i="7"/>
  <c r="BG247" i="7"/>
  <c r="BF247" i="7"/>
  <c r="T247" i="7"/>
  <c r="R247" i="7"/>
  <c r="P247" i="7"/>
  <c r="BI237" i="7"/>
  <c r="BH237" i="7"/>
  <c r="BG237" i="7"/>
  <c r="BF237" i="7"/>
  <c r="T237" i="7"/>
  <c r="R237" i="7"/>
  <c r="P237" i="7"/>
  <c r="BI228" i="7"/>
  <c r="BH228" i="7"/>
  <c r="BG228" i="7"/>
  <c r="BF228" i="7"/>
  <c r="T228" i="7"/>
  <c r="R228" i="7"/>
  <c r="P228" i="7"/>
  <c r="BI224" i="7"/>
  <c r="BH224" i="7"/>
  <c r="BG224" i="7"/>
  <c r="BF224" i="7"/>
  <c r="T224" i="7"/>
  <c r="R224" i="7"/>
  <c r="P224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2" i="7"/>
  <c r="BH212" i="7"/>
  <c r="BG212" i="7"/>
  <c r="BF212" i="7"/>
  <c r="T212" i="7"/>
  <c r="R212" i="7"/>
  <c r="P212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4" i="7"/>
  <c r="BH194" i="7"/>
  <c r="BG194" i="7"/>
  <c r="BF194" i="7"/>
  <c r="T194" i="7"/>
  <c r="R194" i="7"/>
  <c r="P194" i="7"/>
  <c r="BI188" i="7"/>
  <c r="BH188" i="7"/>
  <c r="BG188" i="7"/>
  <c r="BF188" i="7"/>
  <c r="T188" i="7"/>
  <c r="R188" i="7"/>
  <c r="P188" i="7"/>
  <c r="BI181" i="7"/>
  <c r="BH181" i="7"/>
  <c r="BG181" i="7"/>
  <c r="BF181" i="7"/>
  <c r="T181" i="7"/>
  <c r="R181" i="7"/>
  <c r="P181" i="7"/>
  <c r="BI174" i="7"/>
  <c r="BH174" i="7"/>
  <c r="BG174" i="7"/>
  <c r="BF174" i="7"/>
  <c r="T174" i="7"/>
  <c r="R174" i="7"/>
  <c r="P174" i="7"/>
  <c r="BI167" i="7"/>
  <c r="BH167" i="7"/>
  <c r="BG167" i="7"/>
  <c r="BF167" i="7"/>
  <c r="T167" i="7"/>
  <c r="R167" i="7"/>
  <c r="P167" i="7"/>
  <c r="BI157" i="7"/>
  <c r="BH157" i="7"/>
  <c r="BG157" i="7"/>
  <c r="BF157" i="7"/>
  <c r="T157" i="7"/>
  <c r="R157" i="7"/>
  <c r="P157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R146" i="7"/>
  <c r="P146" i="7"/>
  <c r="BI139" i="7"/>
  <c r="BH139" i="7"/>
  <c r="BG139" i="7"/>
  <c r="BF139" i="7"/>
  <c r="T139" i="7"/>
  <c r="R139" i="7"/>
  <c r="P139" i="7"/>
  <c r="BI134" i="7"/>
  <c r="BH134" i="7"/>
  <c r="BG134" i="7"/>
  <c r="BF134" i="7"/>
  <c r="T134" i="7"/>
  <c r="R134" i="7"/>
  <c r="P134" i="7"/>
  <c r="J127" i="7"/>
  <c r="F127" i="7"/>
  <c r="F125" i="7"/>
  <c r="E123" i="7"/>
  <c r="J91" i="7"/>
  <c r="F91" i="7"/>
  <c r="F89" i="7"/>
  <c r="E87" i="7"/>
  <c r="J24" i="7"/>
  <c r="E24" i="7"/>
  <c r="J128" i="7" s="1"/>
  <c r="J23" i="7"/>
  <c r="J18" i="7"/>
  <c r="E18" i="7"/>
  <c r="F128" i="7"/>
  <c r="J17" i="7"/>
  <c r="J12" i="7"/>
  <c r="J89" i="7" s="1"/>
  <c r="E7" i="7"/>
  <c r="E85" i="7" s="1"/>
  <c r="R286" i="6"/>
  <c r="J39" i="6"/>
  <c r="J38" i="6"/>
  <c r="AY100" i="1"/>
  <c r="J37" i="6"/>
  <c r="AX100" i="1"/>
  <c r="BI287" i="6"/>
  <c r="BH287" i="6"/>
  <c r="BG287" i="6"/>
  <c r="BF287" i="6"/>
  <c r="T287" i="6"/>
  <c r="T286" i="6"/>
  <c r="R287" i="6"/>
  <c r="P287" i="6"/>
  <c r="P286" i="6"/>
  <c r="BI279" i="6"/>
  <c r="BH279" i="6"/>
  <c r="BG279" i="6"/>
  <c r="BF279" i="6"/>
  <c r="T279" i="6"/>
  <c r="R279" i="6"/>
  <c r="P279" i="6"/>
  <c r="BI274" i="6"/>
  <c r="BH274" i="6"/>
  <c r="BG274" i="6"/>
  <c r="BF274" i="6"/>
  <c r="T274" i="6"/>
  <c r="T273" i="6" s="1"/>
  <c r="R274" i="6"/>
  <c r="P274" i="6"/>
  <c r="BI268" i="6"/>
  <c r="BH268" i="6"/>
  <c r="BG268" i="6"/>
  <c r="BF268" i="6"/>
  <c r="T268" i="6"/>
  <c r="T267" i="6" s="1"/>
  <c r="R268" i="6"/>
  <c r="R267" i="6" s="1"/>
  <c r="P268" i="6"/>
  <c r="P267" i="6" s="1"/>
  <c r="BI262" i="6"/>
  <c r="BH262" i="6"/>
  <c r="BG262" i="6"/>
  <c r="BF262" i="6"/>
  <c r="T262" i="6"/>
  <c r="T261" i="6"/>
  <c r="R262" i="6"/>
  <c r="R261" i="6"/>
  <c r="P262" i="6"/>
  <c r="P261" i="6"/>
  <c r="BI254" i="6"/>
  <c r="BH254" i="6"/>
  <c r="BG254" i="6"/>
  <c r="BF254" i="6"/>
  <c r="T254" i="6"/>
  <c r="R254" i="6"/>
  <c r="P254" i="6"/>
  <c r="BI249" i="6"/>
  <c r="BH249" i="6"/>
  <c r="BG249" i="6"/>
  <c r="BF249" i="6"/>
  <c r="T249" i="6"/>
  <c r="R249" i="6"/>
  <c r="P249" i="6"/>
  <c r="BI243" i="6"/>
  <c r="BH243" i="6"/>
  <c r="BG243" i="6"/>
  <c r="BF243" i="6"/>
  <c r="T243" i="6"/>
  <c r="R243" i="6"/>
  <c r="P243" i="6"/>
  <c r="BI235" i="6"/>
  <c r="BH235" i="6"/>
  <c r="BG235" i="6"/>
  <c r="BF235" i="6"/>
  <c r="T235" i="6"/>
  <c r="R235" i="6"/>
  <c r="P235" i="6"/>
  <c r="BI228" i="6"/>
  <c r="BH228" i="6"/>
  <c r="BG228" i="6"/>
  <c r="BF228" i="6"/>
  <c r="T228" i="6"/>
  <c r="R228" i="6"/>
  <c r="P228" i="6"/>
  <c r="BI225" i="6"/>
  <c r="BH225" i="6"/>
  <c r="BG225" i="6"/>
  <c r="BF225" i="6"/>
  <c r="T225" i="6"/>
  <c r="R225" i="6"/>
  <c r="P225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1" i="6"/>
  <c r="BH211" i="6"/>
  <c r="BG211" i="6"/>
  <c r="BF211" i="6"/>
  <c r="T211" i="6"/>
  <c r="R211" i="6"/>
  <c r="P211" i="6"/>
  <c r="BI206" i="6"/>
  <c r="BH206" i="6"/>
  <c r="BG206" i="6"/>
  <c r="BF206" i="6"/>
  <c r="T206" i="6"/>
  <c r="R206" i="6"/>
  <c r="P206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0" i="6"/>
  <c r="BH190" i="6"/>
  <c r="BG190" i="6"/>
  <c r="BF190" i="6"/>
  <c r="T190" i="6"/>
  <c r="R190" i="6"/>
  <c r="P190" i="6"/>
  <c r="BI183" i="6"/>
  <c r="BH183" i="6"/>
  <c r="BG183" i="6"/>
  <c r="BF183" i="6"/>
  <c r="T183" i="6"/>
  <c r="R183" i="6"/>
  <c r="P183" i="6"/>
  <c r="BI178" i="6"/>
  <c r="BH178" i="6"/>
  <c r="BG178" i="6"/>
  <c r="BF178" i="6"/>
  <c r="T178" i="6"/>
  <c r="R178" i="6"/>
  <c r="P178" i="6"/>
  <c r="BI171" i="6"/>
  <c r="BH171" i="6"/>
  <c r="BG171" i="6"/>
  <c r="BF171" i="6"/>
  <c r="T171" i="6"/>
  <c r="R171" i="6"/>
  <c r="P171" i="6"/>
  <c r="BI163" i="6"/>
  <c r="BH163" i="6"/>
  <c r="BG163" i="6"/>
  <c r="BF163" i="6"/>
  <c r="T163" i="6"/>
  <c r="R163" i="6"/>
  <c r="P163" i="6"/>
  <c r="BI156" i="6"/>
  <c r="BH156" i="6"/>
  <c r="BG156" i="6"/>
  <c r="BF156" i="6"/>
  <c r="T156" i="6"/>
  <c r="R156" i="6"/>
  <c r="P156" i="6"/>
  <c r="BI150" i="6"/>
  <c r="BH150" i="6"/>
  <c r="BG150" i="6"/>
  <c r="BF150" i="6"/>
  <c r="T150" i="6"/>
  <c r="R150" i="6"/>
  <c r="P150" i="6"/>
  <c r="BI141" i="6"/>
  <c r="BH141" i="6"/>
  <c r="BG141" i="6"/>
  <c r="BF141" i="6"/>
  <c r="T141" i="6"/>
  <c r="R141" i="6"/>
  <c r="P141" i="6"/>
  <c r="BI134" i="6"/>
  <c r="BH134" i="6"/>
  <c r="BG134" i="6"/>
  <c r="BF134" i="6"/>
  <c r="T134" i="6"/>
  <c r="R134" i="6"/>
  <c r="P134" i="6"/>
  <c r="J127" i="6"/>
  <c r="F127" i="6"/>
  <c r="F125" i="6"/>
  <c r="E123" i="6"/>
  <c r="J93" i="6"/>
  <c r="F93" i="6"/>
  <c r="F91" i="6"/>
  <c r="E89" i="6"/>
  <c r="J26" i="6"/>
  <c r="E26" i="6"/>
  <c r="J128" i="6" s="1"/>
  <c r="J25" i="6"/>
  <c r="J20" i="6"/>
  <c r="E20" i="6"/>
  <c r="F128" i="6" s="1"/>
  <c r="J19" i="6"/>
  <c r="J14" i="6"/>
  <c r="J91" i="6" s="1"/>
  <c r="E7" i="6"/>
  <c r="E85" i="6" s="1"/>
  <c r="J39" i="5"/>
  <c r="J38" i="5"/>
  <c r="AY99" i="1" s="1"/>
  <c r="J37" i="5"/>
  <c r="AX99" i="1"/>
  <c r="BI325" i="5"/>
  <c r="BH325" i="5"/>
  <c r="BG325" i="5"/>
  <c r="BF325" i="5"/>
  <c r="T325" i="5"/>
  <c r="T324" i="5"/>
  <c r="R325" i="5"/>
  <c r="R324" i="5" s="1"/>
  <c r="P325" i="5"/>
  <c r="P324" i="5" s="1"/>
  <c r="BI317" i="5"/>
  <c r="BH317" i="5"/>
  <c r="BG317" i="5"/>
  <c r="BF317" i="5"/>
  <c r="T317" i="5"/>
  <c r="R317" i="5"/>
  <c r="P317" i="5"/>
  <c r="BI306" i="5"/>
  <c r="BH306" i="5"/>
  <c r="BG306" i="5"/>
  <c r="BF306" i="5"/>
  <c r="T306" i="5"/>
  <c r="R306" i="5"/>
  <c r="P306" i="5"/>
  <c r="BI299" i="5"/>
  <c r="BH299" i="5"/>
  <c r="BG299" i="5"/>
  <c r="BF299" i="5"/>
  <c r="T299" i="5"/>
  <c r="R299" i="5"/>
  <c r="P299" i="5"/>
  <c r="BI291" i="5"/>
  <c r="BH291" i="5"/>
  <c r="BG291" i="5"/>
  <c r="BF291" i="5"/>
  <c r="T291" i="5"/>
  <c r="T290" i="5" s="1"/>
  <c r="R291" i="5"/>
  <c r="R290" i="5" s="1"/>
  <c r="P291" i="5"/>
  <c r="P290" i="5"/>
  <c r="BI285" i="5"/>
  <c r="BH285" i="5"/>
  <c r="BG285" i="5"/>
  <c r="BF285" i="5"/>
  <c r="T285" i="5"/>
  <c r="R285" i="5"/>
  <c r="P285" i="5"/>
  <c r="BI280" i="5"/>
  <c r="BH280" i="5"/>
  <c r="BG280" i="5"/>
  <c r="BF280" i="5"/>
  <c r="T280" i="5"/>
  <c r="R280" i="5"/>
  <c r="P280" i="5"/>
  <c r="BI273" i="5"/>
  <c r="BH273" i="5"/>
  <c r="BG273" i="5"/>
  <c r="BF273" i="5"/>
  <c r="T273" i="5"/>
  <c r="R273" i="5"/>
  <c r="P273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5" i="5"/>
  <c r="BH255" i="5"/>
  <c r="BG255" i="5"/>
  <c r="BF255" i="5"/>
  <c r="T255" i="5"/>
  <c r="R255" i="5"/>
  <c r="P255" i="5"/>
  <c r="BI248" i="5"/>
  <c r="BH248" i="5"/>
  <c r="BG248" i="5"/>
  <c r="BF248" i="5"/>
  <c r="T248" i="5"/>
  <c r="R248" i="5"/>
  <c r="P248" i="5"/>
  <c r="BI242" i="5"/>
  <c r="BH242" i="5"/>
  <c r="BG242" i="5"/>
  <c r="BF242" i="5"/>
  <c r="T242" i="5"/>
  <c r="R242" i="5"/>
  <c r="P242" i="5"/>
  <c r="BI236" i="5"/>
  <c r="BH236" i="5"/>
  <c r="BG236" i="5"/>
  <c r="BF236" i="5"/>
  <c r="T236" i="5"/>
  <c r="R236" i="5"/>
  <c r="P236" i="5"/>
  <c r="BI229" i="5"/>
  <c r="BH229" i="5"/>
  <c r="BG229" i="5"/>
  <c r="BF229" i="5"/>
  <c r="T229" i="5"/>
  <c r="R229" i="5"/>
  <c r="P229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4" i="5"/>
  <c r="BH214" i="5"/>
  <c r="BG214" i="5"/>
  <c r="BF214" i="5"/>
  <c r="T214" i="5"/>
  <c r="R214" i="5"/>
  <c r="P214" i="5"/>
  <c r="BI207" i="5"/>
  <c r="BH207" i="5"/>
  <c r="BG207" i="5"/>
  <c r="BF207" i="5"/>
  <c r="T207" i="5"/>
  <c r="R207" i="5"/>
  <c r="P207" i="5"/>
  <c r="BI199" i="5"/>
  <c r="BH199" i="5"/>
  <c r="BG199" i="5"/>
  <c r="BF199" i="5"/>
  <c r="T199" i="5"/>
  <c r="R199" i="5"/>
  <c r="P199" i="5"/>
  <c r="BI192" i="5"/>
  <c r="BH192" i="5"/>
  <c r="BG192" i="5"/>
  <c r="BF192" i="5"/>
  <c r="T192" i="5"/>
  <c r="R192" i="5"/>
  <c r="P192" i="5"/>
  <c r="BI182" i="5"/>
  <c r="BH182" i="5"/>
  <c r="BG182" i="5"/>
  <c r="BF182" i="5"/>
  <c r="T182" i="5"/>
  <c r="R182" i="5"/>
  <c r="P182" i="5"/>
  <c r="BI173" i="5"/>
  <c r="BH173" i="5"/>
  <c r="BG173" i="5"/>
  <c r="BF173" i="5"/>
  <c r="T173" i="5"/>
  <c r="R173" i="5"/>
  <c r="P173" i="5"/>
  <c r="BI166" i="5"/>
  <c r="BH166" i="5"/>
  <c r="BG166" i="5"/>
  <c r="BF166" i="5"/>
  <c r="T166" i="5"/>
  <c r="R166" i="5"/>
  <c r="P166" i="5"/>
  <c r="BI159" i="5"/>
  <c r="BH159" i="5"/>
  <c r="BG159" i="5"/>
  <c r="BF159" i="5"/>
  <c r="T159" i="5"/>
  <c r="R159" i="5"/>
  <c r="P159" i="5"/>
  <c r="BI152" i="5"/>
  <c r="BH152" i="5"/>
  <c r="BG152" i="5"/>
  <c r="BF152" i="5"/>
  <c r="T152" i="5"/>
  <c r="R152" i="5"/>
  <c r="P152" i="5"/>
  <c r="BI145" i="5"/>
  <c r="BH145" i="5"/>
  <c r="BG145" i="5"/>
  <c r="BF145" i="5"/>
  <c r="T145" i="5"/>
  <c r="R145" i="5"/>
  <c r="P145" i="5"/>
  <c r="BI138" i="5"/>
  <c r="BH138" i="5"/>
  <c r="BG138" i="5"/>
  <c r="BF138" i="5"/>
  <c r="T138" i="5"/>
  <c r="R138" i="5"/>
  <c r="P138" i="5"/>
  <c r="BI130" i="5"/>
  <c r="BH130" i="5"/>
  <c r="BG130" i="5"/>
  <c r="BF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94" i="5" s="1"/>
  <c r="J25" i="5"/>
  <c r="J20" i="5"/>
  <c r="E20" i="5"/>
  <c r="F94" i="5" s="1"/>
  <c r="J19" i="5"/>
  <c r="J14" i="5"/>
  <c r="J121" i="5"/>
  <c r="E7" i="5"/>
  <c r="E85" i="5" s="1"/>
  <c r="J39" i="4"/>
  <c r="J38" i="4"/>
  <c r="AY98" i="1"/>
  <c r="J37" i="4"/>
  <c r="AX98" i="1"/>
  <c r="BI292" i="4"/>
  <c r="BH292" i="4"/>
  <c r="BG292" i="4"/>
  <c r="BF292" i="4"/>
  <c r="T292" i="4"/>
  <c r="T291" i="4"/>
  <c r="R292" i="4"/>
  <c r="R291" i="4" s="1"/>
  <c r="P292" i="4"/>
  <c r="P291" i="4"/>
  <c r="BI284" i="4"/>
  <c r="BH284" i="4"/>
  <c r="BG284" i="4"/>
  <c r="BF284" i="4"/>
  <c r="T284" i="4"/>
  <c r="R284" i="4"/>
  <c r="R274" i="4"/>
  <c r="P284" i="4"/>
  <c r="BI280" i="4"/>
  <c r="BH280" i="4"/>
  <c r="BG280" i="4"/>
  <c r="BF280" i="4"/>
  <c r="T280" i="4"/>
  <c r="R280" i="4"/>
  <c r="P280" i="4"/>
  <c r="BI275" i="4"/>
  <c r="BH275" i="4"/>
  <c r="BG275" i="4"/>
  <c r="BF275" i="4"/>
  <c r="T275" i="4"/>
  <c r="T274" i="4" s="1"/>
  <c r="R275" i="4"/>
  <c r="P275" i="4"/>
  <c r="P274" i="4" s="1"/>
  <c r="BI267" i="4"/>
  <c r="BH267" i="4"/>
  <c r="BG267" i="4"/>
  <c r="BF267" i="4"/>
  <c r="T267" i="4"/>
  <c r="R267" i="4"/>
  <c r="R263" i="4"/>
  <c r="P267" i="4"/>
  <c r="BI264" i="4"/>
  <c r="BH264" i="4"/>
  <c r="BG264" i="4"/>
  <c r="BF264" i="4"/>
  <c r="T264" i="4"/>
  <c r="T263" i="4" s="1"/>
  <c r="R264" i="4"/>
  <c r="P264" i="4"/>
  <c r="P263" i="4" s="1"/>
  <c r="BI258" i="4"/>
  <c r="BH258" i="4"/>
  <c r="BG258" i="4"/>
  <c r="BF258" i="4"/>
  <c r="T258" i="4"/>
  <c r="R258" i="4"/>
  <c r="P258" i="4"/>
  <c r="BI253" i="4"/>
  <c r="BH253" i="4"/>
  <c r="BG253" i="4"/>
  <c r="BF253" i="4"/>
  <c r="T253" i="4"/>
  <c r="R253" i="4"/>
  <c r="P253" i="4"/>
  <c r="BI246" i="4"/>
  <c r="BH246" i="4"/>
  <c r="BG246" i="4"/>
  <c r="BF246" i="4"/>
  <c r="T246" i="4"/>
  <c r="R246" i="4"/>
  <c r="P246" i="4"/>
  <c r="BI241" i="4"/>
  <c r="BH241" i="4"/>
  <c r="BG241" i="4"/>
  <c r="BF241" i="4"/>
  <c r="T241" i="4"/>
  <c r="R241" i="4"/>
  <c r="P241" i="4"/>
  <c r="BI233" i="4"/>
  <c r="BH233" i="4"/>
  <c r="BG233" i="4"/>
  <c r="BF233" i="4"/>
  <c r="T233" i="4"/>
  <c r="R233" i="4"/>
  <c r="P233" i="4"/>
  <c r="BI226" i="4"/>
  <c r="BH226" i="4"/>
  <c r="BG226" i="4"/>
  <c r="BF226" i="4"/>
  <c r="T226" i="4"/>
  <c r="R226" i="4"/>
  <c r="P226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07" i="4"/>
  <c r="BH207" i="4"/>
  <c r="BG207" i="4"/>
  <c r="BF207" i="4"/>
  <c r="T207" i="4"/>
  <c r="R207" i="4"/>
  <c r="P207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0" i="4"/>
  <c r="BH190" i="4"/>
  <c r="BG190" i="4"/>
  <c r="BF190" i="4"/>
  <c r="T190" i="4"/>
  <c r="R190" i="4"/>
  <c r="P190" i="4"/>
  <c r="BI184" i="4"/>
  <c r="BH184" i="4"/>
  <c r="BG184" i="4"/>
  <c r="BF184" i="4"/>
  <c r="T184" i="4"/>
  <c r="R184" i="4"/>
  <c r="P184" i="4"/>
  <c r="BI176" i="4"/>
  <c r="BH176" i="4"/>
  <c r="BG176" i="4"/>
  <c r="BF176" i="4"/>
  <c r="T176" i="4"/>
  <c r="R176" i="4"/>
  <c r="P176" i="4"/>
  <c r="BI169" i="4"/>
  <c r="BH169" i="4"/>
  <c r="BG169" i="4"/>
  <c r="BF169" i="4"/>
  <c r="T169" i="4"/>
  <c r="R169" i="4"/>
  <c r="P169" i="4"/>
  <c r="BI159" i="4"/>
  <c r="BH159" i="4"/>
  <c r="BG159" i="4"/>
  <c r="BF159" i="4"/>
  <c r="T159" i="4"/>
  <c r="R159" i="4"/>
  <c r="P159" i="4"/>
  <c r="BI151" i="4"/>
  <c r="BH151" i="4"/>
  <c r="BG151" i="4"/>
  <c r="BF151" i="4"/>
  <c r="T151" i="4"/>
  <c r="R151" i="4"/>
  <c r="P151" i="4"/>
  <c r="BI144" i="4"/>
  <c r="BH144" i="4"/>
  <c r="BG144" i="4"/>
  <c r="BF144" i="4"/>
  <c r="T144" i="4"/>
  <c r="R144" i="4"/>
  <c r="P144" i="4"/>
  <c r="BI137" i="4"/>
  <c r="BH137" i="4"/>
  <c r="BG137" i="4"/>
  <c r="BF137" i="4"/>
  <c r="T137" i="4"/>
  <c r="R137" i="4"/>
  <c r="P137" i="4"/>
  <c r="BI130" i="4"/>
  <c r="BH130" i="4"/>
  <c r="BG130" i="4"/>
  <c r="BF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 s="1"/>
  <c r="J19" i="4"/>
  <c r="J14" i="4"/>
  <c r="J91" i="4"/>
  <c r="E7" i="4"/>
  <c r="E85" i="4" s="1"/>
  <c r="J39" i="3"/>
  <c r="J38" i="3"/>
  <c r="AY97" i="1" s="1"/>
  <c r="J37" i="3"/>
  <c r="AX97" i="1"/>
  <c r="BI499" i="3"/>
  <c r="BH499" i="3"/>
  <c r="BG499" i="3"/>
  <c r="BF499" i="3"/>
  <c r="T499" i="3"/>
  <c r="R499" i="3"/>
  <c r="P499" i="3"/>
  <c r="BI497" i="3"/>
  <c r="BH497" i="3"/>
  <c r="BG497" i="3"/>
  <c r="BF497" i="3"/>
  <c r="T497" i="3"/>
  <c r="R497" i="3"/>
  <c r="P497" i="3"/>
  <c r="BI495" i="3"/>
  <c r="BH495" i="3"/>
  <c r="BG495" i="3"/>
  <c r="BF495" i="3"/>
  <c r="T495" i="3"/>
  <c r="R495" i="3"/>
  <c r="P495" i="3"/>
  <c r="BI489" i="3"/>
  <c r="BH489" i="3"/>
  <c r="BG489" i="3"/>
  <c r="BF489" i="3"/>
  <c r="T489" i="3"/>
  <c r="R489" i="3"/>
  <c r="P489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BI467" i="3"/>
  <c r="BH467" i="3"/>
  <c r="BG467" i="3"/>
  <c r="BF467" i="3"/>
  <c r="T467" i="3"/>
  <c r="R467" i="3"/>
  <c r="P467" i="3"/>
  <c r="BI461" i="3"/>
  <c r="BH461" i="3"/>
  <c r="BG461" i="3"/>
  <c r="BF461" i="3"/>
  <c r="T461" i="3"/>
  <c r="T460" i="3"/>
  <c r="R461" i="3"/>
  <c r="R460" i="3" s="1"/>
  <c r="P461" i="3"/>
  <c r="P460" i="3" s="1"/>
  <c r="BI452" i="3"/>
  <c r="BH452" i="3"/>
  <c r="BG452" i="3"/>
  <c r="BF452" i="3"/>
  <c r="T452" i="3"/>
  <c r="R452" i="3"/>
  <c r="P452" i="3"/>
  <c r="BI439" i="3"/>
  <c r="BH439" i="3"/>
  <c r="BG439" i="3"/>
  <c r="BF439" i="3"/>
  <c r="T439" i="3"/>
  <c r="R439" i="3"/>
  <c r="P439" i="3"/>
  <c r="BI435" i="3"/>
  <c r="BH435" i="3"/>
  <c r="BG435" i="3"/>
  <c r="BF435" i="3"/>
  <c r="T435" i="3"/>
  <c r="R435" i="3"/>
  <c r="P435" i="3"/>
  <c r="BI428" i="3"/>
  <c r="BH428" i="3"/>
  <c r="BG428" i="3"/>
  <c r="BF428" i="3"/>
  <c r="T428" i="3"/>
  <c r="R428" i="3"/>
  <c r="P428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1" i="3"/>
  <c r="BH411" i="3"/>
  <c r="BG411" i="3"/>
  <c r="BF411" i="3"/>
  <c r="T411" i="3"/>
  <c r="R411" i="3"/>
  <c r="P411" i="3"/>
  <c r="BI405" i="3"/>
  <c r="BH405" i="3"/>
  <c r="BG405" i="3"/>
  <c r="BF405" i="3"/>
  <c r="T405" i="3"/>
  <c r="R405" i="3"/>
  <c r="P405" i="3"/>
  <c r="BI400" i="3"/>
  <c r="BH400" i="3"/>
  <c r="BG400" i="3"/>
  <c r="BF400" i="3"/>
  <c r="T400" i="3"/>
  <c r="R400" i="3"/>
  <c r="P400" i="3"/>
  <c r="BI391" i="3"/>
  <c r="BH391" i="3"/>
  <c r="BG391" i="3"/>
  <c r="BF391" i="3"/>
  <c r="T391" i="3"/>
  <c r="R391" i="3"/>
  <c r="P391" i="3"/>
  <c r="BI386" i="3"/>
  <c r="BH386" i="3"/>
  <c r="BG386" i="3"/>
  <c r="BF386" i="3"/>
  <c r="T386" i="3"/>
  <c r="R386" i="3"/>
  <c r="P386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T346" i="3"/>
  <c r="R347" i="3"/>
  <c r="R346" i="3"/>
  <c r="P347" i="3"/>
  <c r="P346" i="3" s="1"/>
  <c r="BI339" i="3"/>
  <c r="BH339" i="3"/>
  <c r="BG339" i="3"/>
  <c r="BF339" i="3"/>
  <c r="T339" i="3"/>
  <c r="R339" i="3"/>
  <c r="P339" i="3"/>
  <c r="BI332" i="3"/>
  <c r="BH332" i="3"/>
  <c r="BG332" i="3"/>
  <c r="BF332" i="3"/>
  <c r="T332" i="3"/>
  <c r="R332" i="3"/>
  <c r="P332" i="3"/>
  <c r="BI325" i="3"/>
  <c r="BH325" i="3"/>
  <c r="BG325" i="3"/>
  <c r="BF325" i="3"/>
  <c r="T325" i="3"/>
  <c r="R325" i="3"/>
  <c r="P325" i="3"/>
  <c r="BI317" i="3"/>
  <c r="BH317" i="3"/>
  <c r="BG317" i="3"/>
  <c r="BF317" i="3"/>
  <c r="T317" i="3"/>
  <c r="R317" i="3"/>
  <c r="P317" i="3"/>
  <c r="BI312" i="3"/>
  <c r="BH312" i="3"/>
  <c r="BG312" i="3"/>
  <c r="BF312" i="3"/>
  <c r="T312" i="3"/>
  <c r="R312" i="3"/>
  <c r="P312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85" i="3"/>
  <c r="BH285" i="3"/>
  <c r="BG285" i="3"/>
  <c r="BF285" i="3"/>
  <c r="T285" i="3"/>
  <c r="R285" i="3"/>
  <c r="P285" i="3"/>
  <c r="BI278" i="3"/>
  <c r="BH278" i="3"/>
  <c r="BG278" i="3"/>
  <c r="BF278" i="3"/>
  <c r="T278" i="3"/>
  <c r="R278" i="3"/>
  <c r="P278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59" i="3"/>
  <c r="BH259" i="3"/>
  <c r="BG259" i="3"/>
  <c r="BF259" i="3"/>
  <c r="T259" i="3"/>
  <c r="R259" i="3"/>
  <c r="P259" i="3"/>
  <c r="BI252" i="3"/>
  <c r="BH252" i="3"/>
  <c r="BG252" i="3"/>
  <c r="BF252" i="3"/>
  <c r="T252" i="3"/>
  <c r="R252" i="3"/>
  <c r="P252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2" i="3"/>
  <c r="BH222" i="3"/>
  <c r="BG222" i="3"/>
  <c r="BF222" i="3"/>
  <c r="T222" i="3"/>
  <c r="R222" i="3"/>
  <c r="P222" i="3"/>
  <c r="BI212" i="3"/>
  <c r="BH212" i="3"/>
  <c r="BG212" i="3"/>
  <c r="BF212" i="3"/>
  <c r="T212" i="3"/>
  <c r="R212" i="3"/>
  <c r="P212" i="3"/>
  <c r="BI205" i="3"/>
  <c r="BH205" i="3"/>
  <c r="BG205" i="3"/>
  <c r="BF205" i="3"/>
  <c r="T205" i="3"/>
  <c r="R205" i="3"/>
  <c r="P205" i="3"/>
  <c r="BI194" i="3"/>
  <c r="BH194" i="3"/>
  <c r="BG194" i="3"/>
  <c r="BF194" i="3"/>
  <c r="T194" i="3"/>
  <c r="R194" i="3"/>
  <c r="P194" i="3"/>
  <c r="BI186" i="3"/>
  <c r="BH186" i="3"/>
  <c r="BG186" i="3"/>
  <c r="BF186" i="3"/>
  <c r="T186" i="3"/>
  <c r="R186" i="3"/>
  <c r="P186" i="3"/>
  <c r="BI180" i="3"/>
  <c r="BH180" i="3"/>
  <c r="BG180" i="3"/>
  <c r="BF180" i="3"/>
  <c r="T180" i="3"/>
  <c r="R180" i="3"/>
  <c r="P180" i="3"/>
  <c r="BI174" i="3"/>
  <c r="BH174" i="3"/>
  <c r="BG174" i="3"/>
  <c r="BF174" i="3"/>
  <c r="T174" i="3"/>
  <c r="R174" i="3"/>
  <c r="P174" i="3"/>
  <c r="BI167" i="3"/>
  <c r="BH167" i="3"/>
  <c r="BG167" i="3"/>
  <c r="BF167" i="3"/>
  <c r="T167" i="3"/>
  <c r="R167" i="3"/>
  <c r="P167" i="3"/>
  <c r="BI156" i="3"/>
  <c r="BH156" i="3"/>
  <c r="BG156" i="3"/>
  <c r="BF156" i="3"/>
  <c r="T156" i="3"/>
  <c r="R156" i="3"/>
  <c r="P156" i="3"/>
  <c r="BI149" i="3"/>
  <c r="BH149" i="3"/>
  <c r="BG149" i="3"/>
  <c r="BF149" i="3"/>
  <c r="T149" i="3"/>
  <c r="R149" i="3"/>
  <c r="P149" i="3"/>
  <c r="BI142" i="3"/>
  <c r="BH142" i="3"/>
  <c r="BG142" i="3"/>
  <c r="BF142" i="3"/>
  <c r="T142" i="3"/>
  <c r="R142" i="3"/>
  <c r="P142" i="3"/>
  <c r="BI135" i="3"/>
  <c r="BH135" i="3"/>
  <c r="BG135" i="3"/>
  <c r="BF135" i="3"/>
  <c r="T135" i="3"/>
  <c r="R135" i="3"/>
  <c r="P135" i="3"/>
  <c r="J128" i="3"/>
  <c r="F128" i="3"/>
  <c r="F126" i="3"/>
  <c r="E124" i="3"/>
  <c r="J93" i="3"/>
  <c r="F93" i="3"/>
  <c r="F91" i="3"/>
  <c r="E89" i="3"/>
  <c r="J26" i="3"/>
  <c r="E26" i="3"/>
  <c r="J129" i="3" s="1"/>
  <c r="J25" i="3"/>
  <c r="J20" i="3"/>
  <c r="E20" i="3"/>
  <c r="F129" i="3"/>
  <c r="J19" i="3"/>
  <c r="J14" i="3"/>
  <c r="J126" i="3" s="1"/>
  <c r="E7" i="3"/>
  <c r="E85" i="3" s="1"/>
  <c r="J37" i="2"/>
  <c r="J36" i="2"/>
  <c r="AY95" i="1"/>
  <c r="J35" i="2"/>
  <c r="AX95" i="1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68" i="2"/>
  <c r="BH768" i="2"/>
  <c r="BG768" i="2"/>
  <c r="BF768" i="2"/>
  <c r="T768" i="2"/>
  <c r="R768" i="2"/>
  <c r="P768" i="2"/>
  <c r="BI763" i="2"/>
  <c r="BH763" i="2"/>
  <c r="BG763" i="2"/>
  <c r="BF763" i="2"/>
  <c r="T763" i="2"/>
  <c r="R763" i="2"/>
  <c r="P763" i="2"/>
  <c r="BI759" i="2"/>
  <c r="BH759" i="2"/>
  <c r="BG759" i="2"/>
  <c r="BF759" i="2"/>
  <c r="T759" i="2"/>
  <c r="R759" i="2"/>
  <c r="P759" i="2"/>
  <c r="BI754" i="2"/>
  <c r="BH754" i="2"/>
  <c r="BG754" i="2"/>
  <c r="BF754" i="2"/>
  <c r="T754" i="2"/>
  <c r="R754" i="2"/>
  <c r="P754" i="2"/>
  <c r="BI749" i="2"/>
  <c r="BH749" i="2"/>
  <c r="BG749" i="2"/>
  <c r="BF749" i="2"/>
  <c r="T749" i="2"/>
  <c r="R749" i="2"/>
  <c r="P749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37" i="2"/>
  <c r="BH737" i="2"/>
  <c r="BG737" i="2"/>
  <c r="BF737" i="2"/>
  <c r="T737" i="2"/>
  <c r="R737" i="2"/>
  <c r="P737" i="2"/>
  <c r="BI733" i="2"/>
  <c r="BH733" i="2"/>
  <c r="BG733" i="2"/>
  <c r="BF733" i="2"/>
  <c r="T733" i="2"/>
  <c r="R733" i="2"/>
  <c r="P733" i="2"/>
  <c r="BI730" i="2"/>
  <c r="BH730" i="2"/>
  <c r="BG730" i="2"/>
  <c r="BF730" i="2"/>
  <c r="T730" i="2"/>
  <c r="R730" i="2"/>
  <c r="P730" i="2"/>
  <c r="BI723" i="2"/>
  <c r="BH723" i="2"/>
  <c r="BG723" i="2"/>
  <c r="BF723" i="2"/>
  <c r="T723" i="2"/>
  <c r="R723" i="2"/>
  <c r="P723" i="2"/>
  <c r="BI720" i="2"/>
  <c r="BH720" i="2"/>
  <c r="BG720" i="2"/>
  <c r="BF720" i="2"/>
  <c r="T720" i="2"/>
  <c r="R720" i="2"/>
  <c r="P720" i="2"/>
  <c r="BI713" i="2"/>
  <c r="BH713" i="2"/>
  <c r="BG713" i="2"/>
  <c r="BF713" i="2"/>
  <c r="T713" i="2"/>
  <c r="R713" i="2"/>
  <c r="P713" i="2"/>
  <c r="BI710" i="2"/>
  <c r="BH710" i="2"/>
  <c r="BG710" i="2"/>
  <c r="BF710" i="2"/>
  <c r="T710" i="2"/>
  <c r="R710" i="2"/>
  <c r="P710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3" i="2"/>
  <c r="BH693" i="2"/>
  <c r="BG693" i="2"/>
  <c r="BF693" i="2"/>
  <c r="T693" i="2"/>
  <c r="R693" i="2"/>
  <c r="P693" i="2"/>
  <c r="BI687" i="2"/>
  <c r="BH687" i="2"/>
  <c r="BG687" i="2"/>
  <c r="BF687" i="2"/>
  <c r="T687" i="2"/>
  <c r="T686" i="2"/>
  <c r="R687" i="2"/>
  <c r="R686" i="2" s="1"/>
  <c r="P687" i="2"/>
  <c r="P686" i="2"/>
  <c r="BI678" i="2"/>
  <c r="BH678" i="2"/>
  <c r="BG678" i="2"/>
  <c r="BF678" i="2"/>
  <c r="T678" i="2"/>
  <c r="R678" i="2"/>
  <c r="P678" i="2"/>
  <c r="BI662" i="2"/>
  <c r="BH662" i="2"/>
  <c r="BG662" i="2"/>
  <c r="BF662" i="2"/>
  <c r="T662" i="2"/>
  <c r="R662" i="2"/>
  <c r="P662" i="2"/>
  <c r="BI653" i="2"/>
  <c r="BH653" i="2"/>
  <c r="BG653" i="2"/>
  <c r="BF653" i="2"/>
  <c r="T653" i="2"/>
  <c r="R653" i="2"/>
  <c r="P653" i="2"/>
  <c r="BI645" i="2"/>
  <c r="BH645" i="2"/>
  <c r="BG645" i="2"/>
  <c r="BF645" i="2"/>
  <c r="T645" i="2"/>
  <c r="R645" i="2"/>
  <c r="P645" i="2"/>
  <c r="BI639" i="2"/>
  <c r="BH639" i="2"/>
  <c r="BG639" i="2"/>
  <c r="BF639" i="2"/>
  <c r="T639" i="2"/>
  <c r="R639" i="2"/>
  <c r="P639" i="2"/>
  <c r="BI634" i="2"/>
  <c r="BH634" i="2"/>
  <c r="BG634" i="2"/>
  <c r="BF634" i="2"/>
  <c r="T634" i="2"/>
  <c r="R634" i="2"/>
  <c r="P634" i="2"/>
  <c r="BI629" i="2"/>
  <c r="BH629" i="2"/>
  <c r="BG629" i="2"/>
  <c r="BF629" i="2"/>
  <c r="T629" i="2"/>
  <c r="R629" i="2"/>
  <c r="P629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5" i="2"/>
  <c r="BH615" i="2"/>
  <c r="BG615" i="2"/>
  <c r="BF615" i="2"/>
  <c r="T615" i="2"/>
  <c r="R615" i="2"/>
  <c r="P615" i="2"/>
  <c r="BI610" i="2"/>
  <c r="BH610" i="2"/>
  <c r="BG610" i="2"/>
  <c r="BF610" i="2"/>
  <c r="T610" i="2"/>
  <c r="R610" i="2"/>
  <c r="P610" i="2"/>
  <c r="BI603" i="2"/>
  <c r="BH603" i="2"/>
  <c r="BG603" i="2"/>
  <c r="BF603" i="2"/>
  <c r="T603" i="2"/>
  <c r="T602" i="2"/>
  <c r="R603" i="2"/>
  <c r="R602" i="2" s="1"/>
  <c r="P603" i="2"/>
  <c r="P602" i="2"/>
  <c r="BI595" i="2"/>
  <c r="BH595" i="2"/>
  <c r="BG595" i="2"/>
  <c r="BF595" i="2"/>
  <c r="T595" i="2"/>
  <c r="T586" i="2"/>
  <c r="R595" i="2"/>
  <c r="P595" i="2"/>
  <c r="BI587" i="2"/>
  <c r="BH587" i="2"/>
  <c r="BG587" i="2"/>
  <c r="BF587" i="2"/>
  <c r="T587" i="2"/>
  <c r="R587" i="2"/>
  <c r="R586" i="2" s="1"/>
  <c r="P587" i="2"/>
  <c r="P586" i="2" s="1"/>
  <c r="BI580" i="2"/>
  <c r="BH580" i="2"/>
  <c r="BG580" i="2"/>
  <c r="BF580" i="2"/>
  <c r="T580" i="2"/>
  <c r="R580" i="2"/>
  <c r="P580" i="2"/>
  <c r="BI574" i="2"/>
  <c r="BH574" i="2"/>
  <c r="BG574" i="2"/>
  <c r="BF574" i="2"/>
  <c r="T574" i="2"/>
  <c r="R574" i="2"/>
  <c r="P574" i="2"/>
  <c r="BI568" i="2"/>
  <c r="BH568" i="2"/>
  <c r="BG568" i="2"/>
  <c r="BF568" i="2"/>
  <c r="T568" i="2"/>
  <c r="R568" i="2"/>
  <c r="P568" i="2"/>
  <c r="BI560" i="2"/>
  <c r="BH560" i="2"/>
  <c r="BG560" i="2"/>
  <c r="BF560" i="2"/>
  <c r="T560" i="2"/>
  <c r="R560" i="2"/>
  <c r="P560" i="2"/>
  <c r="BI550" i="2"/>
  <c r="BH550" i="2"/>
  <c r="BG550" i="2"/>
  <c r="BF550" i="2"/>
  <c r="T550" i="2"/>
  <c r="R550" i="2"/>
  <c r="P550" i="2"/>
  <c r="BI542" i="2"/>
  <c r="BH542" i="2"/>
  <c r="BG542" i="2"/>
  <c r="BF542" i="2"/>
  <c r="T542" i="2"/>
  <c r="R542" i="2"/>
  <c r="P542" i="2"/>
  <c r="BI536" i="2"/>
  <c r="BH536" i="2"/>
  <c r="BG536" i="2"/>
  <c r="BF536" i="2"/>
  <c r="T536" i="2"/>
  <c r="R536" i="2"/>
  <c r="P536" i="2"/>
  <c r="BI530" i="2"/>
  <c r="BH530" i="2"/>
  <c r="BG530" i="2"/>
  <c r="BF530" i="2"/>
  <c r="T530" i="2"/>
  <c r="R530" i="2"/>
  <c r="P530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3" i="2"/>
  <c r="BH503" i="2"/>
  <c r="BG503" i="2"/>
  <c r="BF503" i="2"/>
  <c r="T503" i="2"/>
  <c r="R503" i="2"/>
  <c r="P503" i="2"/>
  <c r="BI496" i="2"/>
  <c r="BH496" i="2"/>
  <c r="BG496" i="2"/>
  <c r="BF496" i="2"/>
  <c r="T496" i="2"/>
  <c r="R496" i="2"/>
  <c r="P496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1" i="2"/>
  <c r="BH481" i="2"/>
  <c r="BG481" i="2"/>
  <c r="BF481" i="2"/>
  <c r="T481" i="2"/>
  <c r="R481" i="2"/>
  <c r="P481" i="2"/>
  <c r="BI471" i="2"/>
  <c r="BH471" i="2"/>
  <c r="BG471" i="2"/>
  <c r="BF471" i="2"/>
  <c r="T471" i="2"/>
  <c r="R471" i="2"/>
  <c r="P471" i="2"/>
  <c r="BI464" i="2"/>
  <c r="BH464" i="2"/>
  <c r="BG464" i="2"/>
  <c r="BF464" i="2"/>
  <c r="T464" i="2"/>
  <c r="R464" i="2"/>
  <c r="P464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5" i="2"/>
  <c r="BH445" i="2"/>
  <c r="BG445" i="2"/>
  <c r="BF445" i="2"/>
  <c r="T445" i="2"/>
  <c r="R445" i="2"/>
  <c r="P445" i="2"/>
  <c r="BI433" i="2"/>
  <c r="BH433" i="2"/>
  <c r="BG433" i="2"/>
  <c r="BF433" i="2"/>
  <c r="T433" i="2"/>
  <c r="R433" i="2"/>
  <c r="P433" i="2"/>
  <c r="BI426" i="2"/>
  <c r="BH426" i="2"/>
  <c r="BG426" i="2"/>
  <c r="BF426" i="2"/>
  <c r="T426" i="2"/>
  <c r="R426" i="2"/>
  <c r="P426" i="2"/>
  <c r="BI418" i="2"/>
  <c r="BH418" i="2"/>
  <c r="BG418" i="2"/>
  <c r="BF418" i="2"/>
  <c r="T418" i="2"/>
  <c r="R418" i="2"/>
  <c r="P418" i="2"/>
  <c r="BI407" i="2"/>
  <c r="BH407" i="2"/>
  <c r="BG407" i="2"/>
  <c r="BF407" i="2"/>
  <c r="T407" i="2"/>
  <c r="R407" i="2"/>
  <c r="P407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89" i="2"/>
  <c r="BH389" i="2"/>
  <c r="BG389" i="2"/>
  <c r="BF389" i="2"/>
  <c r="T389" i="2"/>
  <c r="R389" i="2"/>
  <c r="P389" i="2"/>
  <c r="BI382" i="2"/>
  <c r="BH382" i="2"/>
  <c r="BG382" i="2"/>
  <c r="BF382" i="2"/>
  <c r="T382" i="2"/>
  <c r="R382" i="2"/>
  <c r="P382" i="2"/>
  <c r="BI376" i="2"/>
  <c r="BH376" i="2"/>
  <c r="BG376" i="2"/>
  <c r="BF376" i="2"/>
  <c r="T376" i="2"/>
  <c r="R376" i="2"/>
  <c r="P376" i="2"/>
  <c r="BI370" i="2"/>
  <c r="BH370" i="2"/>
  <c r="BG370" i="2"/>
  <c r="BF370" i="2"/>
  <c r="T370" i="2"/>
  <c r="R370" i="2"/>
  <c r="P370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32" i="2"/>
  <c r="BH332" i="2"/>
  <c r="BG332" i="2"/>
  <c r="BF332" i="2"/>
  <c r="T332" i="2"/>
  <c r="R332" i="2"/>
  <c r="P332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87" i="2"/>
  <c r="BH287" i="2"/>
  <c r="BG287" i="2"/>
  <c r="BF287" i="2"/>
  <c r="T287" i="2"/>
  <c r="R287" i="2"/>
  <c r="P287" i="2"/>
  <c r="BI277" i="2"/>
  <c r="BH277" i="2"/>
  <c r="BG277" i="2"/>
  <c r="BF277" i="2"/>
  <c r="T277" i="2"/>
  <c r="R277" i="2"/>
  <c r="P277" i="2"/>
  <c r="BI269" i="2"/>
  <c r="BH269" i="2"/>
  <c r="BG269" i="2"/>
  <c r="BF269" i="2"/>
  <c r="T269" i="2"/>
  <c r="R269" i="2"/>
  <c r="P269" i="2"/>
  <c r="BI262" i="2"/>
  <c r="BH262" i="2"/>
  <c r="BG262" i="2"/>
  <c r="BF262" i="2"/>
  <c r="T262" i="2"/>
  <c r="R262" i="2"/>
  <c r="P262" i="2"/>
  <c r="BI254" i="2"/>
  <c r="BH254" i="2"/>
  <c r="BG254" i="2"/>
  <c r="BF254" i="2"/>
  <c r="T254" i="2"/>
  <c r="R254" i="2"/>
  <c r="P254" i="2"/>
  <c r="BI246" i="2"/>
  <c r="BH246" i="2"/>
  <c r="BG246" i="2"/>
  <c r="BF246" i="2"/>
  <c r="T246" i="2"/>
  <c r="R246" i="2"/>
  <c r="P246" i="2"/>
  <c r="BI236" i="2"/>
  <c r="BH236" i="2"/>
  <c r="BG236" i="2"/>
  <c r="BF236" i="2"/>
  <c r="T236" i="2"/>
  <c r="R236" i="2"/>
  <c r="P236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R208" i="2"/>
  <c r="P208" i="2"/>
  <c r="BI201" i="2"/>
  <c r="BH201" i="2"/>
  <c r="BG201" i="2"/>
  <c r="BF201" i="2"/>
  <c r="T201" i="2"/>
  <c r="R201" i="2"/>
  <c r="P201" i="2"/>
  <c r="BI193" i="2"/>
  <c r="BH193" i="2"/>
  <c r="BG193" i="2"/>
  <c r="BF193" i="2"/>
  <c r="T193" i="2"/>
  <c r="R193" i="2"/>
  <c r="P193" i="2"/>
  <c r="BI185" i="2"/>
  <c r="BH185" i="2"/>
  <c r="BG185" i="2"/>
  <c r="BF185" i="2"/>
  <c r="T185" i="2"/>
  <c r="R185" i="2"/>
  <c r="P185" i="2"/>
  <c r="BI177" i="2"/>
  <c r="BH177" i="2"/>
  <c r="BG177" i="2"/>
  <c r="BF177" i="2"/>
  <c r="T177" i="2"/>
  <c r="R177" i="2"/>
  <c r="P177" i="2"/>
  <c r="BI168" i="2"/>
  <c r="BH168" i="2"/>
  <c r="BG168" i="2"/>
  <c r="BF168" i="2"/>
  <c r="T168" i="2"/>
  <c r="R168" i="2"/>
  <c r="P168" i="2"/>
  <c r="BI160" i="2"/>
  <c r="BH160" i="2"/>
  <c r="BG160" i="2"/>
  <c r="BF160" i="2"/>
  <c r="T160" i="2"/>
  <c r="R160" i="2"/>
  <c r="P160" i="2"/>
  <c r="BI152" i="2"/>
  <c r="BH152" i="2"/>
  <c r="BG152" i="2"/>
  <c r="BF152" i="2"/>
  <c r="T152" i="2"/>
  <c r="R152" i="2"/>
  <c r="P152" i="2"/>
  <c r="BI145" i="2"/>
  <c r="BH145" i="2"/>
  <c r="BG145" i="2"/>
  <c r="BF145" i="2"/>
  <c r="T145" i="2"/>
  <c r="R145" i="2"/>
  <c r="P145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J126" i="2"/>
  <c r="F126" i="2"/>
  <c r="F124" i="2"/>
  <c r="E122" i="2"/>
  <c r="J91" i="2"/>
  <c r="F91" i="2"/>
  <c r="F89" i="2"/>
  <c r="E87" i="2"/>
  <c r="J24" i="2"/>
  <c r="E24" i="2"/>
  <c r="J92" i="2"/>
  <c r="J23" i="2"/>
  <c r="J18" i="2"/>
  <c r="E18" i="2"/>
  <c r="F127" i="2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J763" i="2"/>
  <c r="BK723" i="2"/>
  <c r="J639" i="2"/>
  <c r="J542" i="2"/>
  <c r="J471" i="2"/>
  <c r="BK407" i="2"/>
  <c r="BK353" i="2"/>
  <c r="J246" i="2"/>
  <c r="BK775" i="2"/>
  <c r="BK595" i="2"/>
  <c r="BK481" i="2"/>
  <c r="BK398" i="2"/>
  <c r="BK295" i="2"/>
  <c r="BK473" i="3"/>
  <c r="BK186" i="3"/>
  <c r="BK167" i="3"/>
  <c r="J381" i="3"/>
  <c r="BK332" i="3"/>
  <c r="J236" i="3"/>
  <c r="BK149" i="3"/>
  <c r="J253" i="4"/>
  <c r="J169" i="4"/>
  <c r="J275" i="4"/>
  <c r="J159" i="4"/>
  <c r="BK253" i="4"/>
  <c r="BK325" i="5"/>
  <c r="BK248" i="5"/>
  <c r="J261" i="5"/>
  <c r="BK159" i="5"/>
  <c r="J214" i="5"/>
  <c r="J152" i="5"/>
  <c r="BK235" i="6"/>
  <c r="BK163" i="6"/>
  <c r="BK199" i="6"/>
  <c r="J228" i="6"/>
  <c r="BK920" i="7"/>
  <c r="BK840" i="7"/>
  <c r="J726" i="7"/>
  <c r="J920" i="7"/>
  <c r="J734" i="7"/>
  <c r="BK661" i="7"/>
  <c r="BK589" i="7"/>
  <c r="J377" i="7"/>
  <c r="BK237" i="7"/>
  <c r="J874" i="7"/>
  <c r="J694" i="7"/>
  <c r="BK668" i="7"/>
  <c r="J646" i="7"/>
  <c r="J351" i="7"/>
  <c r="J631" i="7"/>
  <c r="J257" i="7"/>
  <c r="J676" i="7"/>
  <c r="BK924" i="7"/>
  <c r="J725" i="7"/>
  <c r="BK628" i="7"/>
  <c r="BK434" i="7"/>
  <c r="J282" i="7"/>
  <c r="BK540" i="7"/>
  <c r="J212" i="7"/>
  <c r="BK463" i="7"/>
  <c r="J146" i="7"/>
  <c r="J146" i="8"/>
  <c r="J127" i="8"/>
  <c r="BK127" i="8"/>
  <c r="BK148" i="8"/>
  <c r="BK132" i="9"/>
  <c r="J132" i="9"/>
  <c r="J138" i="9"/>
  <c r="BK745" i="2"/>
  <c r="BK687" i="2"/>
  <c r="J603" i="2"/>
  <c r="BK177" i="2"/>
  <c r="J624" i="2"/>
  <c r="BK530" i="2"/>
  <c r="J457" i="2"/>
  <c r="BK363" i="2"/>
  <c r="J236" i="2"/>
  <c r="BK269" i="2"/>
  <c r="BK451" i="2"/>
  <c r="J152" i="2"/>
  <c r="BK205" i="3"/>
  <c r="J452" i="3"/>
  <c r="BK363" i="3"/>
  <c r="J293" i="3"/>
  <c r="J499" i="3"/>
  <c r="J489" i="3"/>
  <c r="J405" i="3"/>
  <c r="BK268" i="3"/>
  <c r="BK142" i="3"/>
  <c r="BK367" i="3"/>
  <c r="BK293" i="3"/>
  <c r="J222" i="3"/>
  <c r="J135" i="3"/>
  <c r="J267" i="4"/>
  <c r="J216" i="4"/>
  <c r="BK144" i="4"/>
  <c r="BK219" i="4"/>
  <c r="BK130" i="4"/>
  <c r="BK184" i="4"/>
  <c r="J255" i="5"/>
  <c r="J166" i="5"/>
  <c r="J220" i="5"/>
  <c r="BK306" i="5"/>
  <c r="J218" i="6"/>
  <c r="BK254" i="6"/>
  <c r="J912" i="7"/>
  <c r="BK848" i="7"/>
  <c r="BK722" i="7"/>
  <c r="BK366" i="7"/>
  <c r="BK864" i="7"/>
  <c r="BK717" i="7"/>
  <c r="J651" i="7"/>
  <c r="BK466" i="7"/>
  <c r="J331" i="7"/>
  <c r="BK174" i="7"/>
  <c r="J406" i="7"/>
  <c r="BK806" i="7"/>
  <c r="BK604" i="7"/>
  <c r="J344" i="7"/>
  <c r="J513" i="7"/>
  <c r="BK264" i="7"/>
  <c r="BK660" i="7"/>
  <c r="J864" i="7"/>
  <c r="BK645" i="7"/>
  <c r="BK621" i="7"/>
  <c r="BK443" i="7"/>
  <c r="J388" i="7"/>
  <c r="J171" i="8"/>
  <c r="BK138" i="8"/>
  <c r="BK177" i="8"/>
  <c r="J155" i="8"/>
  <c r="J138" i="8"/>
  <c r="J150" i="8"/>
  <c r="J160" i="9"/>
  <c r="BK136" i="9"/>
  <c r="J158" i="9"/>
  <c r="J124" i="9"/>
  <c r="BK165" i="10"/>
  <c r="J125" i="10"/>
  <c r="J147" i="10"/>
  <c r="BK125" i="10"/>
  <c r="J754" i="2"/>
  <c r="BK693" i="2"/>
  <c r="J595" i="2"/>
  <c r="J514" i="2"/>
  <c r="BK426" i="2"/>
  <c r="BK376" i="2"/>
  <c r="BK254" i="2"/>
  <c r="J168" i="2"/>
  <c r="BK615" i="2"/>
  <c r="J464" i="2"/>
  <c r="J353" i="2"/>
  <c r="J254" i="2"/>
  <c r="BK133" i="2"/>
  <c r="J615" i="2"/>
  <c r="BK212" i="3"/>
  <c r="BK275" i="4"/>
  <c r="BK226" i="4"/>
  <c r="J130" i="4"/>
  <c r="BK176" i="4"/>
  <c r="J258" i="4"/>
  <c r="J233" i="4"/>
  <c r="BK264" i="5"/>
  <c r="BK173" i="5"/>
  <c r="BK214" i="5"/>
  <c r="BK280" i="5"/>
  <c r="BK279" i="6"/>
  <c r="BK218" i="6"/>
  <c r="J156" i="6"/>
  <c r="BK228" i="6"/>
  <c r="BK268" i="6"/>
  <c r="BK929" i="7"/>
  <c r="BK874" i="7"/>
  <c r="BK774" i="7"/>
  <c r="BK904" i="7"/>
  <c r="BK146" i="7"/>
  <c r="BK384" i="7"/>
  <c r="BK155" i="8"/>
  <c r="J156" i="9"/>
  <c r="J145" i="9"/>
  <c r="J143" i="9"/>
  <c r="BK130" i="9"/>
  <c r="J164" i="10"/>
  <c r="J129" i="10"/>
  <c r="BK164" i="10"/>
  <c r="J131" i="10"/>
  <c r="J126" i="10"/>
  <c r="BK749" i="2"/>
  <c r="BK700" i="2"/>
  <c r="J619" i="2"/>
  <c r="BK523" i="2"/>
  <c r="BK720" i="2"/>
  <c r="J653" i="2"/>
  <c r="BK619" i="2"/>
  <c r="J550" i="2"/>
  <c r="BK503" i="2"/>
  <c r="J389" i="2"/>
  <c r="BK324" i="2"/>
  <c r="BK168" i="2"/>
  <c r="BK662" i="2"/>
  <c r="J433" i="2"/>
  <c r="J145" i="2"/>
  <c r="BK499" i="3"/>
  <c r="J391" i="3"/>
  <c r="BK339" i="3"/>
  <c r="J156" i="3"/>
  <c r="J467" i="3"/>
  <c r="J317" i="3"/>
  <c r="J259" i="3"/>
  <c r="BK135" i="3"/>
  <c r="BK374" i="3"/>
  <c r="J325" i="3"/>
  <c r="J232" i="3"/>
  <c r="J280" i="4"/>
  <c r="BK233" i="4"/>
  <c r="BK138" i="5"/>
  <c r="J173" i="5"/>
  <c r="BK285" i="5"/>
  <c r="J138" i="5"/>
  <c r="BK243" i="6"/>
  <c r="J190" i="6"/>
  <c r="J243" i="6"/>
  <c r="BK190" i="6"/>
  <c r="J183" i="6"/>
  <c r="J904" i="7"/>
  <c r="BK854" i="7"/>
  <c r="J730" i="7"/>
  <c r="BK476" i="7"/>
  <c r="BK815" i="7"/>
  <c r="BK704" i="7"/>
  <c r="BK636" i="7"/>
  <c r="J425" i="7"/>
  <c r="BK325" i="7"/>
  <c r="BK157" i="7"/>
  <c r="J661" i="7"/>
  <c r="J822" i="7"/>
  <c r="J611" i="7"/>
  <c r="J533" i="7"/>
  <c r="BK331" i="7"/>
  <c r="J854" i="7"/>
  <c r="J203" i="7"/>
  <c r="J910" i="7"/>
  <c r="J325" i="7"/>
  <c r="BK597" i="7"/>
  <c r="J463" i="7"/>
  <c r="J221" i="7"/>
  <c r="J458" i="7"/>
  <c r="BK425" i="7"/>
  <c r="J483" i="7"/>
  <c r="J173" i="8"/>
  <c r="BK161" i="8"/>
  <c r="BK169" i="8"/>
  <c r="J163" i="8"/>
  <c r="BK159" i="8"/>
  <c r="BK162" i="9"/>
  <c r="BK134" i="9"/>
  <c r="J147" i="9"/>
  <c r="BK178" i="10"/>
  <c r="BK139" i="10"/>
  <c r="J172" i="10"/>
  <c r="BK156" i="10"/>
  <c r="J139" i="10"/>
  <c r="BK137" i="10"/>
  <c r="J768" i="2"/>
  <c r="J710" i="2"/>
  <c r="BK634" i="2"/>
  <c r="J560" i="2"/>
  <c r="BK457" i="2"/>
  <c r="BK382" i="2"/>
  <c r="BK321" i="2"/>
  <c r="J222" i="2"/>
  <c r="J133" i="2"/>
  <c r="J568" i="2"/>
  <c r="BK471" i="2"/>
  <c r="J407" i="2"/>
  <c r="BK332" i="2"/>
  <c r="BK201" i="2"/>
  <c r="J201" i="2"/>
  <c r="J517" i="2"/>
  <c r="J208" i="2"/>
  <c r="J428" i="3"/>
  <c r="BK482" i="3"/>
  <c r="BK371" i="3"/>
  <c r="J278" i="3"/>
  <c r="J367" i="3"/>
  <c r="J285" i="3"/>
  <c r="J495" i="3"/>
  <c r="J212" i="3"/>
  <c r="J377" i="3"/>
  <c r="J355" i="3"/>
  <c r="BK285" i="3"/>
  <c r="J186" i="3"/>
  <c r="BK292" i="4"/>
  <c r="J246" i="4"/>
  <c r="J190" i="4"/>
  <c r="J137" i="4"/>
  <c r="J226" i="4"/>
  <c r="BK200" i="4"/>
  <c r="J306" i="5"/>
  <c r="BK242" i="5"/>
  <c r="J242" i="5"/>
  <c r="J325" i="5"/>
  <c r="BK229" i="5"/>
  <c r="BK262" i="6"/>
  <c r="J199" i="6"/>
  <c r="BK249" i="6"/>
  <c r="BK156" i="6"/>
  <c r="J924" i="7"/>
  <c r="J881" i="7"/>
  <c r="J799" i="7"/>
  <c r="J717" i="7"/>
  <c r="BK902" i="7"/>
  <c r="BK781" i="7"/>
  <c r="BK696" i="7"/>
  <c r="BK648" i="7"/>
  <c r="J443" i="7"/>
  <c r="J297" i="7"/>
  <c r="J218" i="7"/>
  <c r="BK749" i="7"/>
  <c r="BK871" i="7"/>
  <c r="J645" i="7"/>
  <c r="BK547" i="7"/>
  <c r="BK518" i="7"/>
  <c r="J833" i="7"/>
  <c r="J188" i="7"/>
  <c r="BK730" i="7"/>
  <c r="BK188" i="7"/>
  <c r="BK513" i="7"/>
  <c r="BK395" i="7"/>
  <c r="J247" i="7"/>
  <c r="BK322" i="7"/>
  <c r="BK203" i="7"/>
  <c r="J502" i="7"/>
  <c r="BK373" i="7"/>
  <c r="BK163" i="8"/>
  <c r="J177" i="8"/>
  <c r="BK171" i="8"/>
  <c r="J169" i="8"/>
  <c r="J140" i="8"/>
  <c r="J151" i="9"/>
  <c r="BK145" i="9"/>
  <c r="BK127" i="9"/>
  <c r="BK147" i="9"/>
  <c r="BK172" i="10"/>
  <c r="J158" i="10"/>
  <c r="BK162" i="10"/>
  <c r="BK129" i="10"/>
  <c r="J149" i="10"/>
  <c r="J759" i="2"/>
  <c r="J713" i="2"/>
  <c r="BK678" i="2"/>
  <c r="BK624" i="2"/>
  <c r="BK580" i="2"/>
  <c r="BK536" i="2"/>
  <c r="BK509" i="2"/>
  <c r="BK486" i="2"/>
  <c r="BK433" i="2"/>
  <c r="BK389" i="2"/>
  <c r="BK364" i="2"/>
  <c r="J332" i="2"/>
  <c r="J305" i="2"/>
  <c r="J287" i="2"/>
  <c r="BK215" i="2"/>
  <c r="J775" i="2"/>
  <c r="BK773" i="2"/>
  <c r="BK768" i="2"/>
  <c r="BK763" i="2"/>
  <c r="BK759" i="2"/>
  <c r="BK754" i="2"/>
  <c r="J749" i="2"/>
  <c r="J744" i="2"/>
  <c r="J733" i="2"/>
  <c r="J723" i="2"/>
  <c r="BK710" i="2"/>
  <c r="J700" i="2"/>
  <c r="J687" i="2"/>
  <c r="BK645" i="2"/>
  <c r="J634" i="2"/>
  <c r="BK603" i="2"/>
  <c r="J580" i="2"/>
  <c r="BK517" i="2"/>
  <c r="J486" i="2"/>
  <c r="BK454" i="2"/>
  <c r="J426" i="2"/>
  <c r="BK395" i="2"/>
  <c r="J364" i="2"/>
  <c r="BK312" i="2"/>
  <c r="BK246" i="2"/>
  <c r="BK208" i="2"/>
  <c r="BK138" i="2"/>
  <c r="BK315" i="2"/>
  <c r="J226" i="2"/>
  <c r="J262" i="2"/>
  <c r="BK574" i="2"/>
  <c r="BK370" i="2"/>
  <c r="BK287" i="2"/>
  <c r="BK185" i="2"/>
  <c r="BK467" i="3"/>
  <c r="BK236" i="3"/>
  <c r="BK489" i="3"/>
  <c r="BK476" i="3"/>
  <c r="BK400" i="3"/>
  <c r="J374" i="3"/>
  <c r="BK325" i="3"/>
  <c r="BK297" i="3"/>
  <c r="J268" i="3"/>
  <c r="J167" i="3"/>
  <c r="J435" i="3"/>
  <c r="J304" i="3"/>
  <c r="BK232" i="3"/>
  <c r="J476" i="3"/>
  <c r="J252" i="3"/>
  <c r="J297" i="3"/>
  <c r="BK452" i="3"/>
  <c r="J411" i="3"/>
  <c r="J307" i="3"/>
  <c r="J149" i="3"/>
  <c r="BK194" i="3"/>
  <c r="BK241" i="4"/>
  <c r="J200" i="4"/>
  <c r="BK159" i="4"/>
  <c r="J151" i="4"/>
  <c r="J284" i="4"/>
  <c r="BK246" i="4"/>
  <c r="J184" i="4"/>
  <c r="BK151" i="4"/>
  <c r="J219" i="4"/>
  <c r="BK267" i="4"/>
  <c r="BK207" i="4"/>
  <c r="J299" i="5"/>
  <c r="BK261" i="5"/>
  <c r="BK223" i="5"/>
  <c r="BK192" i="5"/>
  <c r="J130" i="5"/>
  <c r="BK255" i="5"/>
  <c r="BK207" i="5"/>
  <c r="BK152" i="5"/>
  <c r="BK299" i="5"/>
  <c r="BK130" i="5"/>
  <c r="J159" i="5"/>
  <c r="BK274" i="6"/>
  <c r="J249" i="6"/>
  <c r="BK196" i="6"/>
  <c r="BK171" i="6"/>
  <c r="BK134" i="6"/>
  <c r="J235" i="6"/>
  <c r="J216" i="6"/>
  <c r="J171" i="6"/>
  <c r="J274" i="6"/>
  <c r="J163" i="6"/>
  <c r="J134" i="6"/>
  <c r="J929" i="7"/>
  <c r="J894" i="7"/>
  <c r="J871" i="7"/>
  <c r="J811" i="7"/>
  <c r="J749" i="7"/>
  <c r="J704" i="7"/>
  <c r="BK502" i="7"/>
  <c r="BK912" i="7"/>
  <c r="J884" i="7"/>
  <c r="J848" i="7"/>
  <c r="J755" i="7"/>
  <c r="J722" i="7"/>
  <c r="BK694" i="7"/>
  <c r="J660" i="7"/>
  <c r="BK638" i="7"/>
  <c r="J568" i="7"/>
  <c r="J384" i="7"/>
  <c r="J271" i="7"/>
  <c r="J636" i="7"/>
  <c r="BK271" i="7"/>
  <c r="BK139" i="7"/>
  <c r="BK688" i="7"/>
  <c r="BK647" i="7"/>
  <c r="BK150" i="7"/>
  <c r="BK861" i="7"/>
  <c r="BK734" i="7"/>
  <c r="J582" i="7"/>
  <c r="J316" i="7"/>
  <c r="J167" i="7"/>
  <c r="J589" i="7"/>
  <c r="BK494" i="7"/>
  <c r="BK469" i="7"/>
  <c r="BK402" i="7"/>
  <c r="J294" i="7"/>
  <c r="J181" i="7"/>
  <c r="BK501" i="7"/>
  <c r="J621" i="7"/>
  <c r="BK458" i="7"/>
  <c r="J575" i="7"/>
  <c r="BK511" i="7"/>
  <c r="J402" i="7"/>
  <c r="BK344" i="7"/>
  <c r="J134" i="7"/>
  <c r="J165" i="8"/>
  <c r="J148" i="8"/>
  <c r="J135" i="8"/>
  <c r="BK135" i="8"/>
  <c r="J175" i="8"/>
  <c r="BK166" i="8"/>
  <c r="J166" i="8"/>
  <c r="J153" i="8"/>
  <c r="J128" i="8"/>
  <c r="BK160" i="9"/>
  <c r="J125" i="9"/>
  <c r="BK156" i="9"/>
  <c r="BK143" i="9"/>
  <c r="BK124" i="9"/>
  <c r="J140" i="9"/>
  <c r="BK140" i="9"/>
  <c r="J130" i="9"/>
  <c r="J176" i="10"/>
  <c r="J168" i="10"/>
  <c r="J162" i="10"/>
  <c r="J156" i="10"/>
  <c r="BK141" i="10"/>
  <c r="BK131" i="10"/>
  <c r="BK174" i="10"/>
  <c r="J165" i="10"/>
  <c r="J151" i="10"/>
  <c r="J143" i="10"/>
  <c r="J178" i="10"/>
  <c r="J154" i="10"/>
  <c r="BK152" i="2"/>
  <c r="J536" i="2"/>
  <c r="BK339" i="2"/>
  <c r="J239" i="3"/>
  <c r="BK418" i="3"/>
  <c r="BK317" i="3"/>
  <c r="J194" i="3"/>
  <c r="BK271" i="3"/>
  <c r="J357" i="3"/>
  <c r="J205" i="3"/>
  <c r="J207" i="4"/>
  <c r="J292" i="4"/>
  <c r="J197" i="4"/>
  <c r="BK190" i="4"/>
  <c r="J291" i="5"/>
  <c r="BK220" i="5"/>
  <c r="J236" i="5"/>
  <c r="BK145" i="5"/>
  <c r="J648" i="7"/>
  <c r="BK676" i="7"/>
  <c r="J540" i="7"/>
  <c r="BK491" i="7"/>
  <c r="J228" i="7"/>
  <c r="J200" i="7"/>
  <c r="BK744" i="7"/>
  <c r="J322" i="7"/>
  <c r="J547" i="7"/>
  <c r="BK145" i="10"/>
  <c r="BK168" i="10"/>
  <c r="J141" i="10"/>
  <c r="BK176" i="10"/>
  <c r="BK737" i="2"/>
  <c r="J645" i="2"/>
  <c r="J530" i="2"/>
  <c r="BK445" i="2"/>
  <c r="J363" i="2"/>
  <c r="J301" i="2"/>
  <c r="BK193" i="2"/>
  <c r="J587" i="2"/>
  <c r="BK489" i="2"/>
  <c r="J382" i="2"/>
  <c r="BK301" i="2"/>
  <c r="J185" i="2"/>
  <c r="BK222" i="2"/>
  <c r="J454" i="2"/>
  <c r="BK277" i="2"/>
  <c r="J368" i="3"/>
  <c r="J473" i="3"/>
  <c r="J347" i="3"/>
  <c r="BK244" i="3"/>
  <c r="BK381" i="3"/>
  <c r="BK485" i="3"/>
  <c r="BK439" i="3"/>
  <c r="BK141" i="6"/>
  <c r="J902" i="7"/>
  <c r="J815" i="7"/>
  <c r="J501" i="7"/>
  <c r="BK881" i="7"/>
  <c r="BK725" i="7"/>
  <c r="BK674" i="7"/>
  <c r="BK575" i="7"/>
  <c r="BK307" i="7"/>
  <c r="J206" i="7"/>
  <c r="J718" i="7"/>
  <c r="BK355" i="7"/>
  <c r="J668" i="7"/>
  <c r="BK337" i="7"/>
  <c r="BK316" i="7"/>
  <c r="BK134" i="7"/>
  <c r="J561" i="7"/>
  <c r="J774" i="7"/>
  <c r="BK653" i="7"/>
  <c r="BK554" i="7"/>
  <c r="J366" i="7"/>
  <c r="J157" i="7"/>
  <c r="J597" i="7"/>
  <c r="BK533" i="7"/>
  <c r="J395" i="7"/>
  <c r="BK133" i="8"/>
  <c r="J129" i="8"/>
  <c r="BK157" i="8"/>
  <c r="J162" i="9"/>
  <c r="J153" i="9"/>
  <c r="BK125" i="9"/>
  <c r="BK153" i="9"/>
  <c r="J170" i="10"/>
  <c r="BK151" i="10"/>
  <c r="J127" i="10"/>
  <c r="BK154" i="10"/>
  <c r="BK134" i="10"/>
  <c r="BK126" i="10"/>
  <c r="BK744" i="2"/>
  <c r="J662" i="2"/>
  <c r="BK568" i="2"/>
  <c r="J489" i="2"/>
  <c r="BK418" i="2"/>
  <c r="J339" i="2"/>
  <c r="J295" i="2"/>
  <c r="BK386" i="3"/>
  <c r="BK307" i="3"/>
  <c r="BK495" i="3"/>
  <c r="J423" i="3"/>
  <c r="BK405" i="3"/>
  <c r="BK174" i="3"/>
  <c r="J386" i="3"/>
  <c r="BK357" i="3"/>
  <c r="J174" i="3"/>
  <c r="BK258" i="4"/>
  <c r="BK197" i="4"/>
  <c r="BK280" i="4"/>
  <c r="BK169" i="4"/>
  <c r="J144" i="4"/>
  <c r="J317" i="5"/>
  <c r="BK236" i="5"/>
  <c r="J273" i="5"/>
  <c r="BK199" i="5"/>
  <c r="BK273" i="5"/>
  <c r="BK287" i="6"/>
  <c r="J211" i="6"/>
  <c r="BK150" i="6"/>
  <c r="BK225" i="6"/>
  <c r="J279" i="6"/>
  <c r="J936" i="7"/>
  <c r="BK884" i="7"/>
  <c r="BK788" i="7"/>
  <c r="BK716" i="7"/>
  <c r="BK894" i="7"/>
  <c r="BK767" i="7"/>
  <c r="BK679" i="7"/>
  <c r="J604" i="7"/>
  <c r="J362" i="7"/>
  <c r="J224" i="7"/>
  <c r="J781" i="7"/>
  <c r="BK651" i="7"/>
  <c r="J679" i="7"/>
  <c r="BK521" i="7"/>
  <c r="J688" i="7"/>
  <c r="BK294" i="7"/>
  <c r="BK631" i="7"/>
  <c r="BK891" i="7"/>
  <c r="J466" i="7"/>
  <c r="J511" i="7"/>
  <c r="BK377" i="7"/>
  <c r="BK212" i="7"/>
  <c r="BK206" i="7"/>
  <c r="BK200" i="7"/>
  <c r="BK406" i="7"/>
  <c r="BK175" i="8"/>
  <c r="BK150" i="8"/>
  <c r="BK131" i="8"/>
  <c r="J133" i="8"/>
  <c r="BK142" i="8"/>
  <c r="BK733" i="2"/>
  <c r="J629" i="2"/>
  <c r="BK550" i="2"/>
  <c r="BK464" i="2"/>
  <c r="J395" i="2"/>
  <c r="J315" i="2"/>
  <c r="BK236" i="2"/>
  <c r="J138" i="2"/>
  <c r="J574" i="2"/>
  <c r="J509" i="2"/>
  <c r="J370" i="2"/>
  <c r="J277" i="2"/>
  <c r="BK145" i="2"/>
  <c r="J193" i="2"/>
  <c r="BK356" i="2"/>
  <c r="AS96" i="1"/>
  <c r="BK350" i="3"/>
  <c r="BK239" i="3"/>
  <c r="J439" i="3"/>
  <c r="J461" i="3"/>
  <c r="J418" i="3"/>
  <c r="J142" i="3"/>
  <c r="J371" i="3"/>
  <c r="BK347" i="3"/>
  <c r="BK278" i="3"/>
  <c r="BK180" i="3"/>
  <c r="BK284" i="4"/>
  <c r="BK264" i="4"/>
  <c r="J176" i="4"/>
  <c r="J264" i="4"/>
  <c r="BK137" i="4"/>
  <c r="J241" i="4"/>
  <c r="J280" i="5"/>
  <c r="J207" i="5"/>
  <c r="J192" i="5"/>
  <c r="BK182" i="5"/>
  <c r="J268" i="6"/>
  <c r="BK216" i="6"/>
  <c r="J141" i="6"/>
  <c r="J196" i="6"/>
  <c r="BK178" i="6"/>
  <c r="J898" i="7"/>
  <c r="BK755" i="7"/>
  <c r="J686" i="7"/>
  <c r="BK833" i="7"/>
  <c r="J716" i="7"/>
  <c r="BK646" i="7"/>
  <c r="BK388" i="7"/>
  <c r="BK257" i="7"/>
  <c r="BK167" i="7"/>
  <c r="BK721" i="7"/>
  <c r="BK351" i="7"/>
  <c r="BK561" i="7"/>
  <c r="J174" i="7"/>
  <c r="BK297" i="7"/>
  <c r="J840" i="7"/>
  <c r="BK224" i="7"/>
  <c r="BK153" i="8"/>
  <c r="BK128" i="8"/>
  <c r="BK146" i="8"/>
  <c r="J159" i="8"/>
  <c r="BK158" i="9"/>
  <c r="BK151" i="9"/>
  <c r="BK149" i="9"/>
  <c r="J174" i="10"/>
  <c r="BK149" i="10"/>
  <c r="J773" i="2"/>
  <c r="BK730" i="2"/>
  <c r="J720" i="2"/>
  <c r="BK703" i="2"/>
  <c r="BK653" i="2"/>
  <c r="BK610" i="2"/>
  <c r="BK587" i="2"/>
  <c r="BK514" i="2"/>
  <c r="J496" i="2"/>
  <c r="J481" i="2"/>
  <c r="J451" i="2"/>
  <c r="J398" i="2"/>
  <c r="J356" i="2"/>
  <c r="J324" i="2"/>
  <c r="J312" i="2"/>
  <c r="J269" i="2"/>
  <c r="BK226" i="2"/>
  <c r="J160" i="2"/>
  <c r="J745" i="2"/>
  <c r="J737" i="2"/>
  <c r="J730" i="2"/>
  <c r="BK713" i="2"/>
  <c r="J703" i="2"/>
  <c r="J693" i="2"/>
  <c r="J678" i="2"/>
  <c r="BK639" i="2"/>
  <c r="BK629" i="2"/>
  <c r="J610" i="2"/>
  <c r="BK560" i="2"/>
  <c r="J523" i="2"/>
  <c r="BK496" i="2"/>
  <c r="J445" i="2"/>
  <c r="J418" i="2"/>
  <c r="J376" i="2"/>
  <c r="J346" i="2"/>
  <c r="J321" i="2"/>
  <c r="BK262" i="2"/>
  <c r="J215" i="2"/>
  <c r="BK160" i="2"/>
  <c r="BK346" i="2"/>
  <c r="BK542" i="2"/>
  <c r="J177" i="2"/>
  <c r="J503" i="2"/>
  <c r="BK305" i="2"/>
  <c r="J482" i="3"/>
  <c r="J339" i="3"/>
  <c r="J497" i="3"/>
  <c r="J485" i="3"/>
  <c r="BK423" i="3"/>
  <c r="BK377" i="3"/>
  <c r="BK355" i="3"/>
  <c r="J332" i="3"/>
  <c r="J312" i="3"/>
  <c r="J271" i="3"/>
  <c r="J180" i="3"/>
  <c r="BK497" i="3"/>
  <c r="BK312" i="3"/>
  <c r="J244" i="3"/>
  <c r="BK222" i="3"/>
  <c r="BK428" i="3"/>
  <c r="BK411" i="3"/>
  <c r="BK252" i="3"/>
  <c r="BK435" i="3"/>
  <c r="BK461" i="3"/>
  <c r="BK156" i="3"/>
  <c r="J400" i="3"/>
  <c r="BK391" i="3"/>
  <c r="BK368" i="3"/>
  <c r="J363" i="3"/>
  <c r="J350" i="3"/>
  <c r="BK304" i="3"/>
  <c r="BK259" i="3"/>
  <c r="BK216" i="4"/>
  <c r="J285" i="5"/>
  <c r="J264" i="5"/>
  <c r="J229" i="5"/>
  <c r="J199" i="5"/>
  <c r="J145" i="5"/>
  <c r="J248" i="5"/>
  <c r="J182" i="5"/>
  <c r="BK317" i="5"/>
  <c r="BK291" i="5"/>
  <c r="BK166" i="5"/>
  <c r="J223" i="5"/>
  <c r="J287" i="6"/>
  <c r="J254" i="6"/>
  <c r="J225" i="6"/>
  <c r="J206" i="6"/>
  <c r="J178" i="6"/>
  <c r="J262" i="6"/>
  <c r="BK206" i="6"/>
  <c r="BK183" i="6"/>
  <c r="J150" i="6"/>
  <c r="BK211" i="6"/>
  <c r="J934" i="7"/>
  <c r="BK910" i="7"/>
  <c r="J891" i="7"/>
  <c r="J861" i="7"/>
  <c r="BK822" i="7"/>
  <c r="J760" i="7"/>
  <c r="BK718" i="7"/>
  <c r="J508" i="7"/>
  <c r="BK936" i="7"/>
  <c r="BK898" i="7"/>
  <c r="J806" i="7"/>
  <c r="BK760" i="7"/>
  <c r="J721" i="7"/>
  <c r="BK686" i="7"/>
  <c r="J653" i="7"/>
  <c r="BK611" i="7"/>
  <c r="J494" i="7"/>
  <c r="J434" i="7"/>
  <c r="J337" i="7"/>
  <c r="J264" i="7"/>
  <c r="BK221" i="7"/>
  <c r="J788" i="7"/>
  <c r="J696" i="7"/>
  <c r="J674" i="7"/>
  <c r="J628" i="7"/>
  <c r="J647" i="7"/>
  <c r="BK799" i="7"/>
  <c r="J744" i="7"/>
  <c r="J638" i="7"/>
  <c r="J554" i="7"/>
  <c r="J476" i="7"/>
  <c r="BK247" i="7"/>
  <c r="J521" i="7"/>
  <c r="J307" i="7"/>
  <c r="BK282" i="7"/>
  <c r="J150" i="7"/>
  <c r="BK811" i="7"/>
  <c r="J194" i="7"/>
  <c r="BK934" i="7"/>
  <c r="J767" i="7"/>
  <c r="BK726" i="7"/>
  <c r="BK362" i="7"/>
  <c r="BK181" i="7"/>
  <c r="BK582" i="7"/>
  <c r="J491" i="7"/>
  <c r="BK483" i="7"/>
  <c r="J418" i="7"/>
  <c r="J355" i="7"/>
  <c r="BK228" i="7"/>
  <c r="BK194" i="7"/>
  <c r="J139" i="7"/>
  <c r="J373" i="7"/>
  <c r="BK508" i="7"/>
  <c r="BK418" i="7"/>
  <c r="BK568" i="7"/>
  <c r="J518" i="7"/>
  <c r="J469" i="7"/>
  <c r="J237" i="7"/>
  <c r="BK218" i="7"/>
  <c r="J157" i="8"/>
  <c r="BK140" i="8"/>
  <c r="BK173" i="8"/>
  <c r="BK165" i="8"/>
  <c r="J131" i="8"/>
  <c r="BK129" i="8"/>
  <c r="J142" i="8"/>
  <c r="J161" i="8"/>
  <c r="BK144" i="8"/>
  <c r="J144" i="8"/>
  <c r="BK164" i="9"/>
  <c r="J149" i="9"/>
  <c r="BK138" i="9"/>
  <c r="J164" i="9"/>
  <c r="J127" i="9"/>
  <c r="J136" i="9"/>
  <c r="J134" i="9"/>
  <c r="BK180" i="10"/>
  <c r="J160" i="10"/>
  <c r="BK147" i="10"/>
  <c r="J134" i="10"/>
  <c r="J180" i="10"/>
  <c r="BK170" i="10"/>
  <c r="BK158" i="10"/>
  <c r="J145" i="10"/>
  <c r="J137" i="10"/>
  <c r="BK160" i="10"/>
  <c r="BK143" i="10"/>
  <c r="BK127" i="10"/>
  <c r="T266" i="6" l="1"/>
  <c r="BK132" i="2"/>
  <c r="J132" i="2" s="1"/>
  <c r="J98" i="2" s="1"/>
  <c r="P480" i="2"/>
  <c r="BK609" i="2"/>
  <c r="J609" i="2" s="1"/>
  <c r="J103" i="2" s="1"/>
  <c r="BK652" i="2"/>
  <c r="J652" i="2" s="1"/>
  <c r="J104" i="2" s="1"/>
  <c r="P736" i="2"/>
  <c r="BK748" i="2"/>
  <c r="J748" i="2"/>
  <c r="J109" i="2" s="1"/>
  <c r="R762" i="2"/>
  <c r="BK211" i="3"/>
  <c r="J211" i="3"/>
  <c r="J101" i="3" s="1"/>
  <c r="BK235" i="3"/>
  <c r="J235" i="3" s="1"/>
  <c r="J102" i="3" s="1"/>
  <c r="T296" i="3"/>
  <c r="R427" i="3"/>
  <c r="BK488" i="3"/>
  <c r="J488" i="3"/>
  <c r="J110" i="3" s="1"/>
  <c r="T196" i="4"/>
  <c r="BK129" i="5"/>
  <c r="J129" i="5"/>
  <c r="J100" i="5" s="1"/>
  <c r="T235" i="5"/>
  <c r="T272" i="5"/>
  <c r="R133" i="6"/>
  <c r="BK177" i="6"/>
  <c r="J177" i="6"/>
  <c r="J101" i="6" s="1"/>
  <c r="P177" i="6"/>
  <c r="T177" i="6"/>
  <c r="BK210" i="6"/>
  <c r="J210" i="6"/>
  <c r="J102" i="6"/>
  <c r="P210" i="6"/>
  <c r="R210" i="6"/>
  <c r="T210" i="6"/>
  <c r="BK224" i="6"/>
  <c r="J224" i="6"/>
  <c r="J103" i="6"/>
  <c r="P224" i="6"/>
  <c r="R224" i="6"/>
  <c r="T224" i="6"/>
  <c r="BK242" i="6"/>
  <c r="J242" i="6"/>
  <c r="J104" i="6"/>
  <c r="P242" i="6"/>
  <c r="R242" i="6"/>
  <c r="T242" i="6"/>
  <c r="P405" i="7"/>
  <c r="P620" i="7"/>
  <c r="BK814" i="7"/>
  <c r="J814" i="7" s="1"/>
  <c r="J105" i="7" s="1"/>
  <c r="T903" i="7"/>
  <c r="T480" i="2"/>
  <c r="R652" i="2"/>
  <c r="R736" i="2"/>
  <c r="R211" i="3"/>
  <c r="BK296" i="3"/>
  <c r="J296" i="3" s="1"/>
  <c r="J103" i="3" s="1"/>
  <c r="R466" i="3"/>
  <c r="R465" i="3"/>
  <c r="R196" i="4"/>
  <c r="BK133" i="6"/>
  <c r="J133" i="6" s="1"/>
  <c r="J100" i="6" s="1"/>
  <c r="R273" i="6"/>
  <c r="R266" i="6"/>
  <c r="T405" i="7"/>
  <c r="BK620" i="7"/>
  <c r="J620" i="7" s="1"/>
  <c r="J103" i="7" s="1"/>
  <c r="P814" i="7"/>
  <c r="P897" i="7"/>
  <c r="P852" i="7" s="1"/>
  <c r="R923" i="7"/>
  <c r="T132" i="2"/>
  <c r="P692" i="2"/>
  <c r="BK762" i="2"/>
  <c r="J762" i="2"/>
  <c r="J110" i="2"/>
  <c r="T349" i="3"/>
  <c r="P488" i="3"/>
  <c r="T245" i="4"/>
  <c r="P129" i="5"/>
  <c r="T133" i="6"/>
  <c r="T132" i="6"/>
  <c r="T131" i="6" s="1"/>
  <c r="P273" i="6"/>
  <c r="P266" i="6" s="1"/>
  <c r="R133" i="7"/>
  <c r="BK512" i="7"/>
  <c r="J512" i="7"/>
  <c r="J101" i="7" s="1"/>
  <c r="P678" i="7"/>
  <c r="P903" i="7"/>
  <c r="R480" i="2"/>
  <c r="T652" i="2"/>
  <c r="T736" i="2"/>
  <c r="P134" i="3"/>
  <c r="T235" i="3"/>
  <c r="P427" i="3"/>
  <c r="R488" i="3"/>
  <c r="P196" i="4"/>
  <c r="R272" i="5"/>
  <c r="BK273" i="6"/>
  <c r="J273" i="6"/>
  <c r="J108" i="6" s="1"/>
  <c r="T133" i="7"/>
  <c r="T512" i="7"/>
  <c r="R588" i="7"/>
  <c r="BK853" i="7"/>
  <c r="J853" i="7"/>
  <c r="J108" i="7" s="1"/>
  <c r="BK126" i="8"/>
  <c r="BK152" i="8"/>
  <c r="J152" i="8"/>
  <c r="J102" i="8" s="1"/>
  <c r="R388" i="2"/>
  <c r="R692" i="2"/>
  <c r="P762" i="2"/>
  <c r="T134" i="3"/>
  <c r="T211" i="3"/>
  <c r="P296" i="3"/>
  <c r="BK196" i="4"/>
  <c r="J196" i="4" s="1"/>
  <c r="J101" i="4" s="1"/>
  <c r="P133" i="7"/>
  <c r="P132" i="7"/>
  <c r="P343" i="7"/>
  <c r="P512" i="7"/>
  <c r="P588" i="7"/>
  <c r="R678" i="7"/>
  <c r="T853" i="7"/>
  <c r="R897" i="7"/>
  <c r="BK923" i="7"/>
  <c r="J923" i="7"/>
  <c r="J111" i="7" s="1"/>
  <c r="P132" i="2"/>
  <c r="T388" i="2"/>
  <c r="P609" i="2"/>
  <c r="P652" i="2"/>
  <c r="BK736" i="2"/>
  <c r="J736" i="2" s="1"/>
  <c r="J108" i="2" s="1"/>
  <c r="P748" i="2"/>
  <c r="T762" i="2"/>
  <c r="R134" i="3"/>
  <c r="P211" i="3"/>
  <c r="P235" i="3"/>
  <c r="R296" i="3"/>
  <c r="T427" i="3"/>
  <c r="T466" i="3"/>
  <c r="T465" i="3" s="1"/>
  <c r="P129" i="4"/>
  <c r="P128" i="4" s="1"/>
  <c r="P127" i="4" s="1"/>
  <c r="AU98" i="1" s="1"/>
  <c r="P245" i="4"/>
  <c r="T129" i="5"/>
  <c r="P272" i="5"/>
  <c r="T298" i="5"/>
  <c r="T128" i="5" s="1"/>
  <c r="T127" i="5" s="1"/>
  <c r="P133" i="6"/>
  <c r="P132" i="6" s="1"/>
  <c r="R177" i="6"/>
  <c r="BK123" i="9"/>
  <c r="J123" i="9" s="1"/>
  <c r="J98" i="9" s="1"/>
  <c r="T142" i="9"/>
  <c r="BK129" i="4"/>
  <c r="R245" i="4"/>
  <c r="R129" i="5"/>
  <c r="BK298" i="5"/>
  <c r="J298" i="5"/>
  <c r="J104" i="5"/>
  <c r="BK405" i="7"/>
  <c r="J405" i="7"/>
  <c r="J100" i="7" s="1"/>
  <c r="BK588" i="7"/>
  <c r="J588" i="7"/>
  <c r="J102" i="7"/>
  <c r="T588" i="7"/>
  <c r="T814" i="7"/>
  <c r="T126" i="8"/>
  <c r="T152" i="8"/>
  <c r="R129" i="9"/>
  <c r="R155" i="9"/>
  <c r="BK480" i="2"/>
  <c r="J480" i="2"/>
  <c r="J100" i="2" s="1"/>
  <c r="T609" i="2"/>
  <c r="T748" i="2"/>
  <c r="R235" i="3"/>
  <c r="BK427" i="3"/>
  <c r="J427" i="3"/>
  <c r="J106" i="3" s="1"/>
  <c r="T488" i="3"/>
  <c r="T129" i="4"/>
  <c r="T128" i="4"/>
  <c r="T127" i="4" s="1"/>
  <c r="BK343" i="7"/>
  <c r="J343" i="7" s="1"/>
  <c r="J99" i="7" s="1"/>
  <c r="R512" i="7"/>
  <c r="T620" i="7"/>
  <c r="P853" i="7"/>
  <c r="R903" i="7"/>
  <c r="R152" i="8"/>
  <c r="BK129" i="9"/>
  <c r="J129" i="9"/>
  <c r="J99" i="9" s="1"/>
  <c r="BK155" i="9"/>
  <c r="J155" i="9" s="1"/>
  <c r="J101" i="9" s="1"/>
  <c r="R349" i="3"/>
  <c r="BK235" i="5"/>
  <c r="J235" i="5" s="1"/>
  <c r="J101" i="5" s="1"/>
  <c r="P298" i="5"/>
  <c r="R405" i="7"/>
  <c r="R620" i="7"/>
  <c r="R814" i="7"/>
  <c r="T897" i="7"/>
  <c r="T923" i="7"/>
  <c r="R126" i="8"/>
  <c r="R137" i="8"/>
  <c r="T168" i="8"/>
  <c r="P142" i="9"/>
  <c r="BK388" i="2"/>
  <c r="J388" i="2"/>
  <c r="J99" i="2" s="1"/>
  <c r="R609" i="2"/>
  <c r="BK245" i="4"/>
  <c r="J245" i="4"/>
  <c r="J102" i="4" s="1"/>
  <c r="P235" i="5"/>
  <c r="R298" i="5"/>
  <c r="T343" i="7"/>
  <c r="BK678" i="7"/>
  <c r="J678" i="7"/>
  <c r="J104" i="7" s="1"/>
  <c r="P126" i="8"/>
  <c r="P137" i="8"/>
  <c r="P168" i="8"/>
  <c r="P129" i="9"/>
  <c r="T155" i="9"/>
  <c r="P388" i="2"/>
  <c r="BK692" i="2"/>
  <c r="J692" i="2" s="1"/>
  <c r="J107" i="2" s="1"/>
  <c r="R748" i="2"/>
  <c r="P349" i="3"/>
  <c r="P466" i="3"/>
  <c r="P465" i="3"/>
  <c r="BK272" i="5"/>
  <c r="J272" i="5"/>
  <c r="J102" i="5"/>
  <c r="BK137" i="8"/>
  <c r="J137" i="8" s="1"/>
  <c r="J101" i="8" s="1"/>
  <c r="BK168" i="8"/>
  <c r="J168" i="8" s="1"/>
  <c r="J103" i="8" s="1"/>
  <c r="BK142" i="9"/>
  <c r="J142" i="9" s="1"/>
  <c r="J100" i="9" s="1"/>
  <c r="R132" i="2"/>
  <c r="R131" i="2" s="1"/>
  <c r="T692" i="2"/>
  <c r="T691" i="2"/>
  <c r="BK134" i="3"/>
  <c r="BK349" i="3"/>
  <c r="J349" i="3" s="1"/>
  <c r="J105" i="3" s="1"/>
  <c r="BK466" i="3"/>
  <c r="J466" i="3"/>
  <c r="J109" i="3" s="1"/>
  <c r="R129" i="4"/>
  <c r="R128" i="4" s="1"/>
  <c r="R127" i="4" s="1"/>
  <c r="R235" i="5"/>
  <c r="BK133" i="7"/>
  <c r="J133" i="7" s="1"/>
  <c r="J98" i="7" s="1"/>
  <c r="R343" i="7"/>
  <c r="T678" i="7"/>
  <c r="R853" i="7"/>
  <c r="R852" i="7"/>
  <c r="BK897" i="7"/>
  <c r="J897" i="7"/>
  <c r="J109" i="7" s="1"/>
  <c r="BK903" i="7"/>
  <c r="J903" i="7"/>
  <c r="J110" i="7"/>
  <c r="P923" i="7"/>
  <c r="T137" i="8"/>
  <c r="P152" i="8"/>
  <c r="R168" i="8"/>
  <c r="P123" i="9"/>
  <c r="R123" i="9"/>
  <c r="R122" i="9" s="1"/>
  <c r="R121" i="9" s="1"/>
  <c r="T123" i="9"/>
  <c r="T129" i="9"/>
  <c r="T122" i="9" s="1"/>
  <c r="T121" i="9" s="1"/>
  <c r="R142" i="9"/>
  <c r="P155" i="9"/>
  <c r="BK124" i="10"/>
  <c r="J124" i="10"/>
  <c r="J98" i="10"/>
  <c r="P124" i="10"/>
  <c r="R124" i="10"/>
  <c r="T124" i="10"/>
  <c r="BK136" i="10"/>
  <c r="J136" i="10"/>
  <c r="J100" i="10"/>
  <c r="P136" i="10"/>
  <c r="R136" i="10"/>
  <c r="T136" i="10"/>
  <c r="BK153" i="10"/>
  <c r="J153" i="10" s="1"/>
  <c r="J101" i="10" s="1"/>
  <c r="P153" i="10"/>
  <c r="R153" i="10"/>
  <c r="T153" i="10"/>
  <c r="BK167" i="10"/>
  <c r="J167" i="10" s="1"/>
  <c r="J102" i="10" s="1"/>
  <c r="P167" i="10"/>
  <c r="R167" i="10"/>
  <c r="T167" i="10"/>
  <c r="BK686" i="2"/>
  <c r="J686" i="2" s="1"/>
  <c r="J105" i="2" s="1"/>
  <c r="BK346" i="3"/>
  <c r="J346" i="3" s="1"/>
  <c r="J104" i="3" s="1"/>
  <c r="BK460" i="3"/>
  <c r="J460" i="3"/>
  <c r="J107" i="3"/>
  <c r="BK263" i="4"/>
  <c r="J263" i="4" s="1"/>
  <c r="J103" i="4" s="1"/>
  <c r="BK261" i="6"/>
  <c r="J261" i="6"/>
  <c r="J105" i="6"/>
  <c r="BK267" i="6"/>
  <c r="J267" i="6" s="1"/>
  <c r="J107" i="6" s="1"/>
  <c r="BK847" i="7"/>
  <c r="J847" i="7"/>
  <c r="J106" i="7"/>
  <c r="J92" i="7"/>
  <c r="BK290" i="5"/>
  <c r="J290" i="5"/>
  <c r="J103" i="5" s="1"/>
  <c r="F92" i="7"/>
  <c r="BK291" i="4"/>
  <c r="J291" i="4"/>
  <c r="J105" i="4" s="1"/>
  <c r="BK286" i="6"/>
  <c r="J286" i="6" s="1"/>
  <c r="J109" i="6" s="1"/>
  <c r="BK602" i="2"/>
  <c r="J602" i="2"/>
  <c r="J102" i="2" s="1"/>
  <c r="BK324" i="5"/>
  <c r="J324" i="5" s="1"/>
  <c r="J105" i="5" s="1"/>
  <c r="BK586" i="2"/>
  <c r="BK131" i="2" s="1"/>
  <c r="J131" i="2" s="1"/>
  <c r="J97" i="2" s="1"/>
  <c r="J586" i="2"/>
  <c r="J101" i="2" s="1"/>
  <c r="BK274" i="4"/>
  <c r="J274" i="4" s="1"/>
  <c r="J104" i="4" s="1"/>
  <c r="BK134" i="8"/>
  <c r="J134" i="8"/>
  <c r="J100" i="8" s="1"/>
  <c r="BK133" i="10"/>
  <c r="J133" i="10" s="1"/>
  <c r="J99" i="10" s="1"/>
  <c r="BE137" i="10"/>
  <c r="BE129" i="10"/>
  <c r="J116" i="10"/>
  <c r="BE125" i="10"/>
  <c r="BE127" i="10"/>
  <c r="BE149" i="10"/>
  <c r="F119" i="10"/>
  <c r="J92" i="10"/>
  <c r="BE139" i="10"/>
  <c r="BE145" i="10"/>
  <c r="BE172" i="10"/>
  <c r="E85" i="10"/>
  <c r="BE126" i="10"/>
  <c r="BE131" i="10"/>
  <c r="BE147" i="10"/>
  <c r="BE156" i="10"/>
  <c r="BE164" i="10"/>
  <c r="BE165" i="10"/>
  <c r="BE170" i="10"/>
  <c r="BE178" i="10"/>
  <c r="BE180" i="10"/>
  <c r="BE134" i="10"/>
  <c r="BE141" i="10"/>
  <c r="BE143" i="10"/>
  <c r="BE151" i="10"/>
  <c r="BE154" i="10"/>
  <c r="BE158" i="10"/>
  <c r="BE160" i="10"/>
  <c r="BE162" i="10"/>
  <c r="BE168" i="10"/>
  <c r="BE174" i="10"/>
  <c r="BE176" i="10"/>
  <c r="J89" i="9"/>
  <c r="F92" i="9"/>
  <c r="BE124" i="9"/>
  <c r="BE132" i="9"/>
  <c r="BE145" i="9"/>
  <c r="J92" i="9"/>
  <c r="BE125" i="9"/>
  <c r="BE134" i="9"/>
  <c r="J126" i="8"/>
  <c r="J99" i="8" s="1"/>
  <c r="BE147" i="9"/>
  <c r="BE149" i="9"/>
  <c r="BE162" i="9"/>
  <c r="E111" i="9"/>
  <c r="BE127" i="9"/>
  <c r="BE151" i="9"/>
  <c r="BE153" i="9"/>
  <c r="BE156" i="9"/>
  <c r="BE158" i="9"/>
  <c r="BE160" i="9"/>
  <c r="BE164" i="9"/>
  <c r="BE130" i="9"/>
  <c r="BE136" i="9"/>
  <c r="BE138" i="9"/>
  <c r="BE140" i="9"/>
  <c r="BE143" i="9"/>
  <c r="J92" i="8"/>
  <c r="BE146" i="8"/>
  <c r="J89" i="8"/>
  <c r="F92" i="8"/>
  <c r="BE129" i="8"/>
  <c r="BE133" i="8"/>
  <c r="BE127" i="8"/>
  <c r="BE131" i="8"/>
  <c r="BK852" i="7"/>
  <c r="J852" i="7"/>
  <c r="J107" i="7" s="1"/>
  <c r="BE148" i="8"/>
  <c r="BE157" i="8"/>
  <c r="BE166" i="8"/>
  <c r="BE144" i="8"/>
  <c r="BE150" i="8"/>
  <c r="BE159" i="8"/>
  <c r="BE163" i="8"/>
  <c r="BE169" i="8"/>
  <c r="BE135" i="8"/>
  <c r="BE140" i="8"/>
  <c r="BE142" i="8"/>
  <c r="BE155" i="8"/>
  <c r="BE161" i="8"/>
  <c r="BE165" i="8"/>
  <c r="BE171" i="8"/>
  <c r="BE173" i="8"/>
  <c r="E85" i="8"/>
  <c r="BE138" i="8"/>
  <c r="BE153" i="8"/>
  <c r="BE128" i="8"/>
  <c r="BE175" i="8"/>
  <c r="BE177" i="8"/>
  <c r="E121" i="7"/>
  <c r="J125" i="7"/>
  <c r="BE337" i="7"/>
  <c r="BE366" i="7"/>
  <c r="BE384" i="7"/>
  <c r="BE476" i="7"/>
  <c r="BE513" i="7"/>
  <c r="BE257" i="7"/>
  <c r="BE282" i="7"/>
  <c r="BE307" i="7"/>
  <c r="BE316" i="7"/>
  <c r="BE325" i="7"/>
  <c r="BE388" i="7"/>
  <c r="BE434" i="7"/>
  <c r="BE469" i="7"/>
  <c r="BE511" i="7"/>
  <c r="BE297" i="7"/>
  <c r="BE466" i="7"/>
  <c r="BE502" i="7"/>
  <c r="BE575" i="7"/>
  <c r="BK132" i="6"/>
  <c r="J132" i="6"/>
  <c r="J99" i="6" s="1"/>
  <c r="BE167" i="7"/>
  <c r="BE174" i="7"/>
  <c r="BE188" i="7"/>
  <c r="BE203" i="7"/>
  <c r="BE206" i="7"/>
  <c r="BE351" i="7"/>
  <c r="BE518" i="7"/>
  <c r="BE194" i="7"/>
  <c r="BE200" i="7"/>
  <c r="BE224" i="7"/>
  <c r="BE271" i="7"/>
  <c r="BE377" i="7"/>
  <c r="BE425" i="7"/>
  <c r="BE458" i="7"/>
  <c r="BE554" i="7"/>
  <c r="BE597" i="7"/>
  <c r="BE781" i="7"/>
  <c r="BE833" i="7"/>
  <c r="BE134" i="7"/>
  <c r="BE157" i="7"/>
  <c r="BE218" i="7"/>
  <c r="BE264" i="7"/>
  <c r="BE402" i="7"/>
  <c r="BE521" i="7"/>
  <c r="BE547" i="7"/>
  <c r="BE568" i="7"/>
  <c r="BE611" i="7"/>
  <c r="BE651" i="7"/>
  <c r="BE725" i="7"/>
  <c r="BE749" i="7"/>
  <c r="BE815" i="7"/>
  <c r="BE212" i="7"/>
  <c r="BE237" i="7"/>
  <c r="BE322" i="7"/>
  <c r="BE508" i="7"/>
  <c r="BE533" i="7"/>
  <c r="BE604" i="7"/>
  <c r="BE646" i="7"/>
  <c r="BE660" i="7"/>
  <c r="BE718" i="7"/>
  <c r="BE744" i="7"/>
  <c r="BE799" i="7"/>
  <c r="BE861" i="7"/>
  <c r="BE139" i="7"/>
  <c r="BE181" i="7"/>
  <c r="BE221" i="7"/>
  <c r="BE355" i="7"/>
  <c r="BE443" i="7"/>
  <c r="BE582" i="7"/>
  <c r="BE648" i="7"/>
  <c r="BE674" i="7"/>
  <c r="BE726" i="7"/>
  <c r="BE755" i="7"/>
  <c r="BE774" i="7"/>
  <c r="BE540" i="7"/>
  <c r="BE621" i="7"/>
  <c r="BE628" i="7"/>
  <c r="BE631" i="7"/>
  <c r="BE638" i="7"/>
  <c r="BE645" i="7"/>
  <c r="BE679" i="7"/>
  <c r="BE767" i="7"/>
  <c r="BE806" i="7"/>
  <c r="BE840" i="7"/>
  <c r="BE362" i="7"/>
  <c r="BE373" i="7"/>
  <c r="BE395" i="7"/>
  <c r="BE418" i="7"/>
  <c r="BE483" i="7"/>
  <c r="BE494" i="7"/>
  <c r="BE589" i="7"/>
  <c r="BE636" i="7"/>
  <c r="BE704" i="7"/>
  <c r="BE722" i="7"/>
  <c r="BE822" i="7"/>
  <c r="BE848" i="7"/>
  <c r="BE854" i="7"/>
  <c r="BE864" i="7"/>
  <c r="BE150" i="7"/>
  <c r="BE228" i="7"/>
  <c r="BE247" i="7"/>
  <c r="BE294" i="7"/>
  <c r="BE406" i="7"/>
  <c r="BE463" i="7"/>
  <c r="BE491" i="7"/>
  <c r="BE501" i="7"/>
  <c r="BE561" i="7"/>
  <c r="BE647" i="7"/>
  <c r="BE653" i="7"/>
  <c r="BE661" i="7"/>
  <c r="BE668" i="7"/>
  <c r="BE676" i="7"/>
  <c r="BE688" i="7"/>
  <c r="BE696" i="7"/>
  <c r="BE721" i="7"/>
  <c r="BE760" i="7"/>
  <c r="BE788" i="7"/>
  <c r="BE871" i="7"/>
  <c r="BE884" i="7"/>
  <c r="BE891" i="7"/>
  <c r="BE902" i="7"/>
  <c r="BE904" i="7"/>
  <c r="BE910" i="7"/>
  <c r="BE912" i="7"/>
  <c r="BE920" i="7"/>
  <c r="BE929" i="7"/>
  <c r="BE146" i="7"/>
  <c r="BE331" i="7"/>
  <c r="BE344" i="7"/>
  <c r="BE686" i="7"/>
  <c r="BE694" i="7"/>
  <c r="BE716" i="7"/>
  <c r="BE717" i="7"/>
  <c r="BE730" i="7"/>
  <c r="BE734" i="7"/>
  <c r="BE811" i="7"/>
  <c r="BE874" i="7"/>
  <c r="BE881" i="7"/>
  <c r="BE894" i="7"/>
  <c r="BE898" i="7"/>
  <c r="BE924" i="7"/>
  <c r="BE934" i="7"/>
  <c r="BE936" i="7"/>
  <c r="E119" i="6"/>
  <c r="BE206" i="6"/>
  <c r="F94" i="6"/>
  <c r="J125" i="6"/>
  <c r="BE150" i="6"/>
  <c r="BE156" i="6"/>
  <c r="BE171" i="6"/>
  <c r="BE199" i="6"/>
  <c r="BE211" i="6"/>
  <c r="BE216" i="6"/>
  <c r="BE225" i="6"/>
  <c r="BE228" i="6"/>
  <c r="BE235" i="6"/>
  <c r="BE249" i="6"/>
  <c r="BE254" i="6"/>
  <c r="J94" i="6"/>
  <c r="BE134" i="6"/>
  <c r="BE141" i="6"/>
  <c r="BE163" i="6"/>
  <c r="BE178" i="6"/>
  <c r="BE183" i="6"/>
  <c r="BE190" i="6"/>
  <c r="BE196" i="6"/>
  <c r="BE218" i="6"/>
  <c r="BE243" i="6"/>
  <c r="BE262" i="6"/>
  <c r="BE268" i="6"/>
  <c r="BE274" i="6"/>
  <c r="BE279" i="6"/>
  <c r="BE287" i="6"/>
  <c r="J129" i="4"/>
  <c r="J100" i="4" s="1"/>
  <c r="F124" i="5"/>
  <c r="BE130" i="5"/>
  <c r="E115" i="5"/>
  <c r="J124" i="5"/>
  <c r="BE242" i="5"/>
  <c r="BE280" i="5"/>
  <c r="J91" i="5"/>
  <c r="BE152" i="5"/>
  <c r="BE159" i="5"/>
  <c r="BE173" i="5"/>
  <c r="BE285" i="5"/>
  <c r="BE306" i="5"/>
  <c r="BE138" i="5"/>
  <c r="BE145" i="5"/>
  <c r="BE166" i="5"/>
  <c r="BE199" i="5"/>
  <c r="BE207" i="5"/>
  <c r="BE214" i="5"/>
  <c r="BE236" i="5"/>
  <c r="BE325" i="5"/>
  <c r="BE182" i="5"/>
  <c r="BE192" i="5"/>
  <c r="BE220" i="5"/>
  <c r="BE223" i="5"/>
  <c r="BE229" i="5"/>
  <c r="BE248" i="5"/>
  <c r="BE255" i="5"/>
  <c r="BE261" i="5"/>
  <c r="BE264" i="5"/>
  <c r="BE273" i="5"/>
  <c r="BE291" i="5"/>
  <c r="BE299" i="5"/>
  <c r="BE317" i="5"/>
  <c r="J134" i="3"/>
  <c r="J100" i="3" s="1"/>
  <c r="J121" i="4"/>
  <c r="BE258" i="4"/>
  <c r="J124" i="4"/>
  <c r="F94" i="4"/>
  <c r="E115" i="4"/>
  <c r="BE130" i="4"/>
  <c r="BE169" i="4"/>
  <c r="BE176" i="4"/>
  <c r="BE184" i="4"/>
  <c r="BE207" i="4"/>
  <c r="BE216" i="4"/>
  <c r="BE246" i="4"/>
  <c r="BE284" i="4"/>
  <c r="BE292" i="4"/>
  <c r="BK465" i="3"/>
  <c r="J465" i="3"/>
  <c r="J108" i="3" s="1"/>
  <c r="BE137" i="4"/>
  <c r="BE144" i="4"/>
  <c r="BE151" i="4"/>
  <c r="BE159" i="4"/>
  <c r="BE190" i="4"/>
  <c r="BE197" i="4"/>
  <c r="BE200" i="4"/>
  <c r="BE219" i="4"/>
  <c r="BE226" i="4"/>
  <c r="BE233" i="4"/>
  <c r="BE241" i="4"/>
  <c r="BE253" i="4"/>
  <c r="BE264" i="4"/>
  <c r="BE267" i="4"/>
  <c r="BE275" i="4"/>
  <c r="BE280" i="4"/>
  <c r="J94" i="3"/>
  <c r="BE142" i="3"/>
  <c r="BE149" i="3"/>
  <c r="BE180" i="3"/>
  <c r="BE244" i="3"/>
  <c r="BE312" i="3"/>
  <c r="BE357" i="3"/>
  <c r="BE371" i="3"/>
  <c r="BE374" i="3"/>
  <c r="BE386" i="3"/>
  <c r="BE325" i="3"/>
  <c r="BE350" i="3"/>
  <c r="BE405" i="3"/>
  <c r="BE435" i="3"/>
  <c r="BE167" i="3"/>
  <c r="BE467" i="3"/>
  <c r="BE476" i="3"/>
  <c r="BE156" i="3"/>
  <c r="BE278" i="3"/>
  <c r="BE428" i="3"/>
  <c r="BE473" i="3"/>
  <c r="BE485" i="3"/>
  <c r="BE174" i="3"/>
  <c r="BE186" i="3"/>
  <c r="BE268" i="3"/>
  <c r="BE293" i="3"/>
  <c r="BE307" i="3"/>
  <c r="BE332" i="3"/>
  <c r="BE363" i="3"/>
  <c r="BE368" i="3"/>
  <c r="BE452" i="3"/>
  <c r="BE194" i="3"/>
  <c r="BE236" i="3"/>
  <c r="BE259" i="3"/>
  <c r="BE304" i="3"/>
  <c r="BE400" i="3"/>
  <c r="BE411" i="3"/>
  <c r="BE461" i="3"/>
  <c r="BK691" i="2"/>
  <c r="J691" i="2" s="1"/>
  <c r="J106" i="2" s="1"/>
  <c r="F94" i="3"/>
  <c r="BE239" i="3"/>
  <c r="BE339" i="3"/>
  <c r="BE418" i="3"/>
  <c r="J91" i="3"/>
  <c r="E120" i="3"/>
  <c r="BE135" i="3"/>
  <c r="BE205" i="3"/>
  <c r="BE222" i="3"/>
  <c r="BE232" i="3"/>
  <c r="BE252" i="3"/>
  <c r="BE285" i="3"/>
  <c r="BE367" i="3"/>
  <c r="BE377" i="3"/>
  <c r="BE381" i="3"/>
  <c r="BE391" i="3"/>
  <c r="BE439" i="3"/>
  <c r="BE482" i="3"/>
  <c r="BE495" i="3"/>
  <c r="BE497" i="3"/>
  <c r="BE499" i="3"/>
  <c r="BE212" i="3"/>
  <c r="BE271" i="3"/>
  <c r="BE297" i="3"/>
  <c r="BE317" i="3"/>
  <c r="BE347" i="3"/>
  <c r="BE355" i="3"/>
  <c r="BE423" i="3"/>
  <c r="BE489" i="3"/>
  <c r="J89" i="2"/>
  <c r="BE226" i="2"/>
  <c r="E85" i="2"/>
  <c r="BE168" i="2"/>
  <c r="BE177" i="2"/>
  <c r="BE222" i="2"/>
  <c r="BE315" i="2"/>
  <c r="BE321" i="2"/>
  <c r="BE324" i="2"/>
  <c r="BE433" i="2"/>
  <c r="BE454" i="2"/>
  <c r="BE457" i="2"/>
  <c r="BE389" i="2"/>
  <c r="BE418" i="2"/>
  <c r="BE471" i="2"/>
  <c r="BE503" i="2"/>
  <c r="BE523" i="2"/>
  <c r="BE560" i="2"/>
  <c r="BE754" i="2"/>
  <c r="BE215" i="2"/>
  <c r="BE236" i="2"/>
  <c r="BE277" i="2"/>
  <c r="BE530" i="2"/>
  <c r="BE639" i="2"/>
  <c r="F92" i="2"/>
  <c r="J127" i="2"/>
  <c r="BE152" i="2"/>
  <c r="BE464" i="2"/>
  <c r="BE481" i="2"/>
  <c r="BE496" i="2"/>
  <c r="BE514" i="2"/>
  <c r="BE145" i="2"/>
  <c r="BE185" i="2"/>
  <c r="BE246" i="2"/>
  <c r="BE269" i="2"/>
  <c r="BE295" i="2"/>
  <c r="BE301" i="2"/>
  <c r="BE305" i="2"/>
  <c r="BE312" i="2"/>
  <c r="BE346" i="2"/>
  <c r="BE353" i="2"/>
  <c r="BE356" i="2"/>
  <c r="BE370" i="2"/>
  <c r="BE398" i="2"/>
  <c r="BE407" i="2"/>
  <c r="BE445" i="2"/>
  <c r="BE451" i="2"/>
  <c r="BE536" i="2"/>
  <c r="BE550" i="2"/>
  <c r="BE574" i="2"/>
  <c r="BE580" i="2"/>
  <c r="BE587" i="2"/>
  <c r="BE595" i="2"/>
  <c r="BE603" i="2"/>
  <c r="BE629" i="2"/>
  <c r="BE653" i="2"/>
  <c r="BE662" i="2"/>
  <c r="BE678" i="2"/>
  <c r="BE693" i="2"/>
  <c r="BE703" i="2"/>
  <c r="BE730" i="2"/>
  <c r="BE759" i="2"/>
  <c r="BE763" i="2"/>
  <c r="BE768" i="2"/>
  <c r="BE773" i="2"/>
  <c r="BE775" i="2"/>
  <c r="BE133" i="2"/>
  <c r="BE138" i="2"/>
  <c r="BE160" i="2"/>
  <c r="BE193" i="2"/>
  <c r="BE201" i="2"/>
  <c r="BE208" i="2"/>
  <c r="BE254" i="2"/>
  <c r="BE262" i="2"/>
  <c r="BE287" i="2"/>
  <c r="BE332" i="2"/>
  <c r="BE339" i="2"/>
  <c r="BE363" i="2"/>
  <c r="BE364" i="2"/>
  <c r="BE376" i="2"/>
  <c r="BE382" i="2"/>
  <c r="BE395" i="2"/>
  <c r="BE426" i="2"/>
  <c r="BE486" i="2"/>
  <c r="BE489" i="2"/>
  <c r="BE509" i="2"/>
  <c r="BE517" i="2"/>
  <c r="BE542" i="2"/>
  <c r="BE568" i="2"/>
  <c r="BE610" i="2"/>
  <c r="BE615" i="2"/>
  <c r="BE619" i="2"/>
  <c r="BE624" i="2"/>
  <c r="BE634" i="2"/>
  <c r="BE645" i="2"/>
  <c r="BE687" i="2"/>
  <c r="BE700" i="2"/>
  <c r="BE710" i="2"/>
  <c r="BE713" i="2"/>
  <c r="BE720" i="2"/>
  <c r="BE723" i="2"/>
  <c r="BE733" i="2"/>
  <c r="BE737" i="2"/>
  <c r="BE744" i="2"/>
  <c r="BE745" i="2"/>
  <c r="BE749" i="2"/>
  <c r="AS94" i="1"/>
  <c r="J36" i="3"/>
  <c r="AW97" i="1" s="1"/>
  <c r="F36" i="4"/>
  <c r="BA98" i="1" s="1"/>
  <c r="F38" i="4"/>
  <c r="BC98" i="1"/>
  <c r="F38" i="6"/>
  <c r="BC100" i="1" s="1"/>
  <c r="F34" i="7"/>
  <c r="BA101" i="1" s="1"/>
  <c r="F38" i="3"/>
  <c r="BC97" i="1" s="1"/>
  <c r="F37" i="5"/>
  <c r="BB99" i="1" s="1"/>
  <c r="F36" i="8"/>
  <c r="BC102" i="1" s="1"/>
  <c r="F34" i="9"/>
  <c r="BA103" i="1"/>
  <c r="F34" i="10"/>
  <c r="BA104" i="1" s="1"/>
  <c r="F37" i="3"/>
  <c r="BB97" i="1" s="1"/>
  <c r="J36" i="5"/>
  <c r="AW99" i="1"/>
  <c r="F36" i="2"/>
  <c r="BC95" i="1" s="1"/>
  <c r="F37" i="6"/>
  <c r="BB100" i="1" s="1"/>
  <c r="J34" i="7"/>
  <c r="AW101" i="1"/>
  <c r="F37" i="2"/>
  <c r="BD95" i="1" s="1"/>
  <c r="F36" i="6"/>
  <c r="BA100" i="1" s="1"/>
  <c r="F35" i="7"/>
  <c r="BB101" i="1"/>
  <c r="J34" i="2"/>
  <c r="AW95" i="1" s="1"/>
  <c r="F36" i="5"/>
  <c r="BA99" i="1" s="1"/>
  <c r="J34" i="9"/>
  <c r="AW103" i="1"/>
  <c r="F37" i="10"/>
  <c r="BD104" i="1" s="1"/>
  <c r="F36" i="3"/>
  <c r="BA97" i="1" s="1"/>
  <c r="F39" i="4"/>
  <c r="BD98" i="1"/>
  <c r="F39" i="6"/>
  <c r="BD100" i="1" s="1"/>
  <c r="F37" i="7"/>
  <c r="BD101" i="1" s="1"/>
  <c r="F34" i="2"/>
  <c r="BA95" i="1"/>
  <c r="J36" i="4"/>
  <c r="AW98" i="1" s="1"/>
  <c r="F37" i="4"/>
  <c r="BB98" i="1" s="1"/>
  <c r="F38" i="5"/>
  <c r="BC99" i="1"/>
  <c r="J34" i="8"/>
  <c r="AW102" i="1" s="1"/>
  <c r="F34" i="8"/>
  <c r="BA102" i="1" s="1"/>
  <c r="F37" i="8"/>
  <c r="BD102" i="1"/>
  <c r="F36" i="9"/>
  <c r="BC103" i="1" s="1"/>
  <c r="F37" i="9"/>
  <c r="BD103" i="1" s="1"/>
  <c r="F35" i="10"/>
  <c r="BB104" i="1"/>
  <c r="J34" i="10"/>
  <c r="AW104" i="1" s="1"/>
  <c r="F39" i="3"/>
  <c r="BD97" i="1" s="1"/>
  <c r="F39" i="5"/>
  <c r="BD99" i="1"/>
  <c r="F35" i="8"/>
  <c r="BB102" i="1" s="1"/>
  <c r="F35" i="9"/>
  <c r="BB103" i="1" s="1"/>
  <c r="F36" i="10"/>
  <c r="BC104" i="1"/>
  <c r="F35" i="2"/>
  <c r="BB95" i="1" s="1"/>
  <c r="J36" i="6"/>
  <c r="AW100" i="1" s="1"/>
  <c r="F36" i="7"/>
  <c r="BC101" i="1"/>
  <c r="BK132" i="7" l="1"/>
  <c r="J132" i="7" s="1"/>
  <c r="J97" i="7" s="1"/>
  <c r="BK128" i="5"/>
  <c r="J128" i="5" s="1"/>
  <c r="J99" i="5" s="1"/>
  <c r="P122" i="9"/>
  <c r="P121" i="9"/>
  <c r="AU103" i="1" s="1"/>
  <c r="R125" i="8"/>
  <c r="R123" i="8" s="1"/>
  <c r="P125" i="8"/>
  <c r="P123" i="8"/>
  <c r="AU102" i="1"/>
  <c r="P131" i="2"/>
  <c r="T131" i="2"/>
  <c r="T130" i="2" s="1"/>
  <c r="P131" i="6"/>
  <c r="AU100" i="1"/>
  <c r="R691" i="2"/>
  <c r="R130" i="2" s="1"/>
  <c r="BK125" i="8"/>
  <c r="BK123" i="8" s="1"/>
  <c r="J123" i="8" s="1"/>
  <c r="J96" i="8" s="1"/>
  <c r="R132" i="6"/>
  <c r="R131" i="6" s="1"/>
  <c r="BK128" i="4"/>
  <c r="BK127" i="4" s="1"/>
  <c r="J127" i="4" s="1"/>
  <c r="J98" i="4" s="1"/>
  <c r="P131" i="7"/>
  <c r="AU101" i="1" s="1"/>
  <c r="R128" i="5"/>
  <c r="R127" i="5" s="1"/>
  <c r="P128" i="5"/>
  <c r="P127" i="5"/>
  <c r="AU99" i="1"/>
  <c r="P123" i="10"/>
  <c r="P122" i="10"/>
  <c r="AU104" i="1" s="1"/>
  <c r="T132" i="7"/>
  <c r="P691" i="2"/>
  <c r="T123" i="10"/>
  <c r="T122" i="10" s="1"/>
  <c r="T125" i="8"/>
  <c r="T123" i="8" s="1"/>
  <c r="R132" i="7"/>
  <c r="R131" i="7"/>
  <c r="T133" i="3"/>
  <c r="T132" i="3" s="1"/>
  <c r="P133" i="3"/>
  <c r="P132" i="3" s="1"/>
  <c r="AU97" i="1" s="1"/>
  <c r="R123" i="10"/>
  <c r="R122" i="10"/>
  <c r="BK133" i="3"/>
  <c r="BK132" i="3" s="1"/>
  <c r="J132" i="3" s="1"/>
  <c r="J98" i="3" s="1"/>
  <c r="R133" i="3"/>
  <c r="R132" i="3"/>
  <c r="T852" i="7"/>
  <c r="BK266" i="6"/>
  <c r="J266" i="6"/>
  <c r="J106" i="6" s="1"/>
  <c r="BK122" i="9"/>
  <c r="J122" i="9"/>
  <c r="J97" i="9"/>
  <c r="BK123" i="10"/>
  <c r="J123" i="10"/>
  <c r="J97" i="10" s="1"/>
  <c r="BK131" i="7"/>
  <c r="J131" i="7"/>
  <c r="J96" i="7"/>
  <c r="BK131" i="6"/>
  <c r="J131" i="6"/>
  <c r="J32" i="6" s="1"/>
  <c r="AG100" i="1" s="1"/>
  <c r="BK130" i="2"/>
  <c r="J130" i="2" s="1"/>
  <c r="J30" i="2" s="1"/>
  <c r="AG95" i="1" s="1"/>
  <c r="F35" i="3"/>
  <c r="AZ97" i="1" s="1"/>
  <c r="F35" i="5"/>
  <c r="AZ99" i="1" s="1"/>
  <c r="F33" i="7"/>
  <c r="AZ101" i="1" s="1"/>
  <c r="F33" i="2"/>
  <c r="AZ95" i="1"/>
  <c r="F35" i="4"/>
  <c r="AZ98" i="1" s="1"/>
  <c r="BC96" i="1"/>
  <c r="AY96" i="1" s="1"/>
  <c r="F33" i="8"/>
  <c r="AZ102" i="1"/>
  <c r="J35" i="3"/>
  <c r="AV97" i="1" s="1"/>
  <c r="AT97" i="1" s="1"/>
  <c r="J35" i="4"/>
  <c r="AV98" i="1"/>
  <c r="AT98" i="1"/>
  <c r="J33" i="10"/>
  <c r="AV104" i="1" s="1"/>
  <c r="AT104" i="1" s="1"/>
  <c r="J35" i="5"/>
  <c r="AV99" i="1"/>
  <c r="AT99" i="1"/>
  <c r="F33" i="9"/>
  <c r="AZ103" i="1" s="1"/>
  <c r="J33" i="2"/>
  <c r="AV95" i="1" s="1"/>
  <c r="AT95" i="1" s="1"/>
  <c r="BD96" i="1"/>
  <c r="J33" i="9"/>
  <c r="AV103" i="1" s="1"/>
  <c r="AT103" i="1" s="1"/>
  <c r="BA96" i="1"/>
  <c r="AW96" i="1" s="1"/>
  <c r="J35" i="6"/>
  <c r="AV100" i="1"/>
  <c r="AT100" i="1" s="1"/>
  <c r="J33" i="7"/>
  <c r="AV101" i="1"/>
  <c r="AT101" i="1"/>
  <c r="F35" i="6"/>
  <c r="AZ100" i="1"/>
  <c r="F33" i="10"/>
  <c r="AZ104" i="1"/>
  <c r="BB96" i="1"/>
  <c r="AX96" i="1" s="1"/>
  <c r="J33" i="8"/>
  <c r="AV102" i="1"/>
  <c r="AT102" i="1"/>
  <c r="J133" i="3" l="1"/>
  <c r="J99" i="3" s="1"/>
  <c r="BK127" i="5"/>
  <c r="J127" i="5" s="1"/>
  <c r="J32" i="5" s="1"/>
  <c r="AG99" i="1" s="1"/>
  <c r="P130" i="2"/>
  <c r="AU95" i="1"/>
  <c r="T131" i="7"/>
  <c r="J125" i="8"/>
  <c r="J98" i="8"/>
  <c r="BK121" i="9"/>
  <c r="J121" i="9" s="1"/>
  <c r="J96" i="9" s="1"/>
  <c r="J128" i="4"/>
  <c r="J99" i="4"/>
  <c r="BK122" i="10"/>
  <c r="J122" i="10"/>
  <c r="J96" i="10" s="1"/>
  <c r="AN100" i="1"/>
  <c r="J98" i="6"/>
  <c r="AN99" i="1"/>
  <c r="J41" i="6"/>
  <c r="AN95" i="1"/>
  <c r="J96" i="2"/>
  <c r="J39" i="2"/>
  <c r="J32" i="4"/>
  <c r="AG98" i="1"/>
  <c r="AU96" i="1"/>
  <c r="BD94" i="1"/>
  <c r="W33" i="1" s="1"/>
  <c r="J30" i="8"/>
  <c r="AG102" i="1"/>
  <c r="AZ96" i="1"/>
  <c r="AV96" i="1" s="1"/>
  <c r="AT96" i="1" s="1"/>
  <c r="J32" i="3"/>
  <c r="AG97" i="1" s="1"/>
  <c r="BA94" i="1"/>
  <c r="W30" i="1" s="1"/>
  <c r="BB94" i="1"/>
  <c r="W31" i="1" s="1"/>
  <c r="J30" i="7"/>
  <c r="AG101" i="1"/>
  <c r="AN101" i="1"/>
  <c r="BC94" i="1"/>
  <c r="AY94" i="1" s="1"/>
  <c r="J98" i="5" l="1"/>
  <c r="J41" i="5"/>
  <c r="J41" i="4"/>
  <c r="J39" i="8"/>
  <c r="J39" i="7"/>
  <c r="J41" i="3"/>
  <c r="AN97" i="1"/>
  <c r="AN98" i="1"/>
  <c r="AN102" i="1"/>
  <c r="AG96" i="1"/>
  <c r="AU94" i="1"/>
  <c r="J30" i="10"/>
  <c r="AG104" i="1"/>
  <c r="J30" i="9"/>
  <c r="AG103" i="1" s="1"/>
  <c r="AZ94" i="1"/>
  <c r="W29" i="1" s="1"/>
  <c r="AX94" i="1"/>
  <c r="W32" i="1"/>
  <c r="AW94" i="1"/>
  <c r="AK30" i="1" s="1"/>
  <c r="AN96" i="1" l="1"/>
  <c r="J39" i="10"/>
  <c r="J39" i="9"/>
  <c r="AN104" i="1"/>
  <c r="AN103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<sst xmlns="http://schemas.openxmlformats.org/spreadsheetml/2006/main" count="23485" uniqueCount="2227">
  <si>
    <t>Export Komplet</t>
  </si>
  <si>
    <t/>
  </si>
  <si>
    <t>2.0</t>
  </si>
  <si>
    <t>ZAMOK</t>
  </si>
  <si>
    <t>False</t>
  </si>
  <si>
    <t>{62e00fd3-1d9a-4b69-81c3-6e2590597957}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</si>
  <si>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</si>
  <si>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</si>
  <si>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</si>
  <si>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</si>
  <si>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</si>
  <si>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</si>
  <si>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</si>
  <si>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</si>
  <si>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(ES_51)_2025_06_23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</si>
  <si>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</si>
  <si>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</si>
  <si>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Berounka, ř.km 21,638 - jez Zadní Třebáň - výstavba rybího přechodu a vodácké propusti</t>
  </si>
  <si>
    <t>KSO:</t>
  </si>
  <si>
    <t>CC-CZ:</t>
  </si>
  <si>
    <t>Místo:</t>
  </si>
  <si>
    <t xml:space="preserve"> </t>
  </si>
  <si>
    <t>Datum:</t>
  </si>
  <si>
    <t>23. 6. 2025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</si>
  <si>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</si>
  <si>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</si>
  <si>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</si>
  <si>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</si>
  <si>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</si>
  <si>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</si>
  <si>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</si>
  <si>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</si>
  <si>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</si>
  <si>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48585904</t>
  </si>
  <si>
    <t>ENVISYSTEM, s.r.o., U Nikolajky 15, 15000  Praha 5</t>
  </si>
  <si>
    <t>CZ48585904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</si>
  <si>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</si>
  <si>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</si>
  <si>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</si>
  <si>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                                                             Cenová úroveň CU 2025/I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</si>
  <si>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</si>
  <si>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</si>
  <si>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</si>
  <si>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</si>
  <si>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</si>
  <si>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</si>
  <si>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</si>
  <si>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</si>
  <si>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</si>
  <si>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</si>
  <si>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</si>
  <si>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</si>
  <si>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</si>
  <si>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</si>
  <si>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</si>
  <si>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</si>
  <si>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</si>
  <si>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</si>
  <si>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</si>
  <si>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</si>
  <si>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</si>
  <si>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</si>
  <si>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</si>
  <si>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</si>
  <si>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</si>
  <si>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</si>
  <si>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</si>
  <si>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</si>
  <si>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</si>
  <si>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</si>
  <si>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</si>
  <si>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</si>
  <si>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</si>
  <si>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</si>
  <si>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</si>
  <si>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</si>
  <si>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</si>
  <si>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</si>
  <si>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</si>
  <si>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</si>
  <si>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</si>
  <si>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</si>
  <si>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</si>
  <si>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</si>
  <si>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</si>
  <si>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</si>
  <si>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Rybí přechod RPI na LB</t>
  </si>
  <si>
    <t>STA</t>
  </si>
  <si>
    <t>1</t>
  </si>
  <si>
    <t>{52c57a82-ffe5-4fc5-a35e-2cd06c660e6f}</t>
  </si>
  <si>
    <t>2</t>
  </si>
  <si>
    <t>SO 02</t>
  </si>
  <si>
    <t>Vodácká propust LB</t>
  </si>
  <si>
    <t>{061f2793-a97c-412b-9968-9dd71b964d22}</t>
  </si>
  <si>
    <t>SO 02.1</t>
  </si>
  <si>
    <t>Vodácká propust</t>
  </si>
  <si>
    <t>Soupis</t>
  </si>
  <si>
    <t>{d053163d-c940-4920-a4ab-8a395da66a59}</t>
  </si>
  <si>
    <t>SO 02.2</t>
  </si>
  <si>
    <t>Schodiště v nadjezí</t>
  </si>
  <si>
    <t>{0ad04bde-ce58-4aca-9160-27c189d91796}</t>
  </si>
  <si>
    <t>SO 02.3</t>
  </si>
  <si>
    <t>Schodiště v podjezí</t>
  </si>
  <si>
    <t>{918d187b-d3d3-45a8-a577-a01cba79de01}</t>
  </si>
  <si>
    <t>SO 02.4</t>
  </si>
  <si>
    <t>Rekonstrukce koruny štětové stěny</t>
  </si>
  <si>
    <t>{efa049ad-a11e-49d0-920d-386c9deaed87}</t>
  </si>
  <si>
    <t>SO 03</t>
  </si>
  <si>
    <t>Rybí přechod RPII u MVE</t>
  </si>
  <si>
    <t>{dd1e2397-0bb7-4fe2-9d72-b1ea602986ad}</t>
  </si>
  <si>
    <t>VON_1</t>
  </si>
  <si>
    <t>VEDLEJŠÍ A OSTATNÍ NÁKLADY - SO 01</t>
  </si>
  <si>
    <t>VON</t>
  </si>
  <si>
    <t>{b5d1de3e-40d5-4b49-86db-0aa2a313c16a}</t>
  </si>
  <si>
    <t>VON_2</t>
  </si>
  <si>
    <t>VEDLEJŠÍ A OSTATNÍ NÁKLADY - SO 02</t>
  </si>
  <si>
    <t>{a34944ce-f681-4789-b160-8be0e26bb982}</t>
  </si>
  <si>
    <t>VON_3</t>
  </si>
  <si>
    <t>VEDLEJŠÍ A OSTATNÍ NÁKLADY - SO 03</t>
  </si>
  <si>
    <t>{fd1399dd-50dd-40d7-8a80-4035f098427a}</t>
  </si>
  <si>
    <t>KRYCÍ LIST SOUPISU PRACÍ</t>
  </si>
  <si>
    <t>Objekt:</t>
  </si>
  <si>
    <t>SO 01 - Rybí přechod RPI na LB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</si>
  <si>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</si>
  <si>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</si>
  <si>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</si>
  <si>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</si>
  <si>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</si>
  <si>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</si>
  <si>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</si>
  <si>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</si>
  <si>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</si>
  <si>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</si>
  <si>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</si>
  <si>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</si>
  <si>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</si>
  <si>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</si>
  <si>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</si>
  <si>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</si>
  <si>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</si>
  <si>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</si>
  <si>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</si>
  <si>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</si>
  <si>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</si>
  <si>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</si>
  <si>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</si>
  <si>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</si>
  <si>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</si>
  <si>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</si>
  <si>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</si>
  <si>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</si>
  <si>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</si>
  <si>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</si>
  <si>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</si>
  <si>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</si>
  <si>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</si>
  <si>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</si>
  <si>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</si>
  <si>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</si>
  <si>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</si>
  <si>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</si>
  <si>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</si>
  <si>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</si>
  <si>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</si>
  <si>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2025 01</t>
  </si>
  <si>
    <t>4</t>
  </si>
  <si>
    <t>785482811</t>
  </si>
  <si>
    <t>PP</t>
  </si>
  <si>
    <t>Odstranění křovin a stromů s odstraněním kořenů strojně průměru kmene do 100 mm v rovině nebo ve svahu sklonu terénu do 1:5, při celkové ploše do 100 m2</t>
  </si>
  <si>
    <t>Online PSC</t>
  </si>
  <si>
    <t>https://podminky.urs.cz/item/CS_URS_2025_01/111251101</t>
  </si>
  <si>
    <t>VV</t>
  </si>
  <si>
    <t xml:space="preserve">příloha C.5.1  </t>
  </si>
  <si>
    <t>60"m2"</t>
  </si>
  <si>
    <t>112101101</t>
  </si>
  <si>
    <t>Odstranění stromů listnatých průměru kmene přes 100 do 300 mm</t>
  </si>
  <si>
    <t>kus</t>
  </si>
  <si>
    <t>259966394</t>
  </si>
  <si>
    <t>Odstranění stromů s odřezáním kmene a s odvětvením listnatých, průměru kmene přes 100 do 300 mm</t>
  </si>
  <si>
    <t>https://podminky.urs.cz/item/CS_URS_2025_01/112101101</t>
  </si>
  <si>
    <t>ponecháno na místě</t>
  </si>
  <si>
    <t>2"ks"     "D 300 mm</t>
  </si>
  <si>
    <t>Součet</t>
  </si>
  <si>
    <t>3</t>
  </si>
  <si>
    <t>112101104</t>
  </si>
  <si>
    <t>Odstranění stromů listnatých průměru kmene přes 700 do 900 mm</t>
  </si>
  <si>
    <t>777479378</t>
  </si>
  <si>
    <t>Odstranění stromů s odřezáním kmene a s odvětvením listnatých, průměru kmene přes 700 do 900 mm</t>
  </si>
  <si>
    <t>https://podminky.urs.cz/item/CS_URS_2025_01/112101104</t>
  </si>
  <si>
    <t>1"ks"  "D 900 mm</t>
  </si>
  <si>
    <t>112251101</t>
  </si>
  <si>
    <t>Odstranění pařezů průměru přes 100 do 300 mm</t>
  </si>
  <si>
    <t>2070924352</t>
  </si>
  <si>
    <t>Odstranění pařezů strojně s jejich vykopáním, vytrháním nebo odstřelením průměru přes 100 do 300 mm</t>
  </si>
  <si>
    <t>https://podminky.urs.cz/item/CS_URS_2025_01/112251101</t>
  </si>
  <si>
    <t>P</t>
  </si>
  <si>
    <t>Poznámka k položce:_x000D_
pařezy ponechat na místě</t>
  </si>
  <si>
    <t>2"ks"   "D 300 mm</t>
  </si>
  <si>
    <t>112251104</t>
  </si>
  <si>
    <t>Odstranění pařezů průměru přes 700 do 900 mm</t>
  </si>
  <si>
    <t>799537930</t>
  </si>
  <si>
    <t>Odstranění pařezů strojně s jejich vykopáním, vytrháním nebo odstřelením průměru přes 700 do 900 mm</t>
  </si>
  <si>
    <t>https://podminky.urs.cz/item/CS_URS_2025_01/112251104</t>
  </si>
  <si>
    <t>1"ks"   "D 900 mm</t>
  </si>
  <si>
    <t>6</t>
  </si>
  <si>
    <t>112251107</t>
  </si>
  <si>
    <t>Odstranění pařezů průměru přes 1100 do 1300 mm</t>
  </si>
  <si>
    <t>334298485</t>
  </si>
  <si>
    <t>Odstranění pařezů strojně s jejich vykopáním nebo vytrháním průměru přes 1100 do 1300 mm</t>
  </si>
  <si>
    <t>https://podminky.urs.cz/item/CS_URS_2025_01/112251107</t>
  </si>
  <si>
    <t>1"ks"   "D 1200 mm</t>
  </si>
  <si>
    <t>1"ks"   "D 1400 mm</t>
  </si>
  <si>
    <t>7</t>
  </si>
  <si>
    <t>114203103</t>
  </si>
  <si>
    <t>Rozebrání dlažeb z lomového kamene nebo betonových tvárnic do cementové malty</t>
  </si>
  <si>
    <t>m3</t>
  </si>
  <si>
    <t>1523158927</t>
  </si>
  <si>
    <t>Rozebrání dlažeb nebo záhozů s naložením na dopravní prostředek dlažeb z lomového kamene nebo betonových tvárnic do cementové malty se spárami zalitými cementovou maltou</t>
  </si>
  <si>
    <t>https://podminky.urs.cz/item/CS_URS_2025_01/114203103</t>
  </si>
  <si>
    <t>Poznámka k položce:_x000D_
Vyhrazená změna závazku</t>
  </si>
  <si>
    <t>příloha D.3.1, D.4.1</t>
  </si>
  <si>
    <t xml:space="preserve">BOURÁNÍ KAM. DLAŽBY </t>
  </si>
  <si>
    <t>13,9"m3"</t>
  </si>
  <si>
    <t>8</t>
  </si>
  <si>
    <t>114203202</t>
  </si>
  <si>
    <t>Očištění lomového kamene nebo betonových tvárnic od malty</t>
  </si>
  <si>
    <t>1119055351</t>
  </si>
  <si>
    <t>Očištění lomového kamene nebo betonových tvárnic získaných při rozebrání dlažeb, záhozů, rovnanin a soustřeďovacích staveb od malty</t>
  </si>
  <si>
    <t>https://podminky.urs.cz/item/CS_URS_2025_01/114203202</t>
  </si>
  <si>
    <t>VYUŽITÍ KAMENŮ NA STAVBĚ</t>
  </si>
  <si>
    <t>9,7"m3"  "kamenná dlažba</t>
  </si>
  <si>
    <t>23,9"m3"  "kamenné zdivo</t>
  </si>
  <si>
    <t>9</t>
  </si>
  <si>
    <t>114203301</t>
  </si>
  <si>
    <t>Třídění lomového kamene nebo betonových tvárnic podle druhu, velikosti nebo tvaru - strojně</t>
  </si>
  <si>
    <t>103826416</t>
  </si>
  <si>
    <t>Třídění lomového kamene nebo betonových tvárnic získaných při rozebrání dlažeb, záhozů, rovnanin a soustřeďovacích staveb podle druhu, velikosti nebo tvaru</t>
  </si>
  <si>
    <t>https://podminky.urs.cz/item/CS_URS_2025_01/114203301</t>
  </si>
  <si>
    <t>KAM. DLAŽBA</t>
  </si>
  <si>
    <t>13,9"m3"   "kamenná dlažba</t>
  </si>
  <si>
    <t>39,85"m3"  "kamenné zdivo</t>
  </si>
  <si>
    <t>10</t>
  </si>
  <si>
    <t>121151123</t>
  </si>
  <si>
    <t>Sejmutí ornice plochy přes 500 m2 tl vrstvy do 200 mm strojně</t>
  </si>
  <si>
    <t>1800461196</t>
  </si>
  <si>
    <t>Sejmutí ornice strojně při souvislé ploše přes 500 m2, tl. vrstvy do 200 mm</t>
  </si>
  <si>
    <t>https://podminky.urs.cz/item/CS_URS_2025_01/121151123</t>
  </si>
  <si>
    <t>příloha D.3.1, D.4.1, D.5.1</t>
  </si>
  <si>
    <t>Sejmutí ornice tl. 100 mm</t>
  </si>
  <si>
    <t>2216,2"m2"</t>
  </si>
  <si>
    <t>11</t>
  </si>
  <si>
    <t>131351106</t>
  </si>
  <si>
    <t>Hloubení jam nezapažených v hornině třídy těžitelnosti II skupiny 4 objem do 5000 m3 strojně</t>
  </si>
  <si>
    <t>-623579630</t>
  </si>
  <si>
    <t>Hloubení nezapažených jam a zářezů strojně s urovnáním dna do předepsaného profilu a spádu v hornině třídy těžitelnosti II skupiny 4 přes 1 000 do 5 000 m3</t>
  </si>
  <si>
    <t>https://podminky.urs.cz/item/CS_URS_2025_01/131351106</t>
  </si>
  <si>
    <t xml:space="preserve">Poznámka k položce:_x000D_
Vyhrazená změna závazku </t>
  </si>
  <si>
    <t>přílohy D.4.1, D.5.1</t>
  </si>
  <si>
    <t>3134,3"m3"</t>
  </si>
  <si>
    <t>12</t>
  </si>
  <si>
    <t>131451106</t>
  </si>
  <si>
    <t>Hloubení jam nezapažených v hornině třídy těžitelnosti II skupiny 5 objem do 5000 m3 strojně</t>
  </si>
  <si>
    <t>1170974690</t>
  </si>
  <si>
    <t>Hloubení nezapažených jam a zářezů strojně s urovnáním dna do předepsaného profilu a spádu v hornině třídy těžitelnosti II skupiny 5 přes 1 000 do 5 000 m3</t>
  </si>
  <si>
    <t>https://podminky.urs.cz/item/CS_URS_2025_01/131451106</t>
  </si>
  <si>
    <t>883,2"m3"</t>
  </si>
  <si>
    <t>13</t>
  </si>
  <si>
    <t>16220140R.1</t>
  </si>
  <si>
    <t>Likvidace dřevní hmoty k recyklaci odpovídajícím zákonným způsobem vč. štěpkování, naložení, dopravy a složení, skládkovného, apod. - křoviny</t>
  </si>
  <si>
    <t>kpl</t>
  </si>
  <si>
    <t>R-položka</t>
  </si>
  <si>
    <t>2002581516</t>
  </si>
  <si>
    <t>Poznámka k položce:_x000D_
křoviny 60m2_x000D_
větve stromů 300mm  2ks_x000D_
větve stromů 900mm  1ks</t>
  </si>
  <si>
    <t>1"kpl"</t>
  </si>
  <si>
    <t>14</t>
  </si>
  <si>
    <t>162351103</t>
  </si>
  <si>
    <t>Vodorovné přemístění přes 50 do 500 m výkopku/sypaniny z horniny třídy těžitelnosti I skupiny 1 až 3</t>
  </si>
  <si>
    <t>-765473088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</si>
  <si>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</si>
  <si>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</si>
  <si>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>vod. přemístění ornice na mezideponii do 100m</t>
  </si>
  <si>
    <t>1258,7"m2"*0,1"m"</t>
  </si>
  <si>
    <t>vod. přemístění ornice z mezideponie do 100m, využití k rozprostření</t>
  </si>
  <si>
    <t>1258,7"m2"*0,2"m"</t>
  </si>
  <si>
    <t>220"m2"*0,2"m"</t>
  </si>
  <si>
    <t>162351123</t>
  </si>
  <si>
    <t>Vodorovné přemístění přes 50 do 500 m výkopku/sypaniny z hornin třídy těžitelnosti II skupiny 4 a 5</t>
  </si>
  <si>
    <t>83757716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</si>
  <si>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</si>
  <si>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https://podminky.urs.cz/item/CS_URS_2025_01/162351123</t>
  </si>
  <si>
    <t>vod. přemístění výkopku na mezideponii do 100 m</t>
  </si>
  <si>
    <t>3134,3"m3"   "hor tř. II/4</t>
  </si>
  <si>
    <t>883,2"m3"    "hor tř. II/5</t>
  </si>
  <si>
    <t>vod. přemístění výkopku z mezideponie do zásypu</t>
  </si>
  <si>
    <t>348,5"m3"</t>
  </si>
  <si>
    <t>16</t>
  </si>
  <si>
    <t>16275113R_02</t>
  </si>
  <si>
    <t>Likvidace výkopku z horniny tř. 4 a 5 na skládku odpovídajícím zákonným způsobem vč. naložení, dopravy a složení, veškeré poplatky, apod.</t>
  </si>
  <si>
    <t>1001095171</t>
  </si>
  <si>
    <t>BILANCE ZEMINY</t>
  </si>
  <si>
    <t>3134,3"m3"   "výkop hor tř. II/4š</t>
  </si>
  <si>
    <t>883,2"m3"     "výkop hor tř. II/5</t>
  </si>
  <si>
    <t>3,5"m3"   "jamky pro výsadbu</t>
  </si>
  <si>
    <t>-348,5"m3"   "odpočet, zpětný zásyp</t>
  </si>
  <si>
    <t>17</t>
  </si>
  <si>
    <t>167151101</t>
  </si>
  <si>
    <t>Nakládání výkopku z hornin třídy těžitelnosti I skupiny 1 až 3 do 100 m3</t>
  </si>
  <si>
    <t>1875373251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</si>
  <si>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</si>
  <si>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</si>
  <si>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naložení ornice na mezideponii</t>
  </si>
  <si>
    <t>18</t>
  </si>
  <si>
    <t>167151112</t>
  </si>
  <si>
    <t>Nakládání výkopku z hornin třídy těžitelnosti II skupiny 4 a 5 přes 100 m3</t>
  </si>
  <si>
    <t>499266632</t>
  </si>
  <si>
    <t>Nakládání, skládání a překládání neulehlého výkopku nebo sypaniny strojně nakládání, množství přes 100 m3, z hornin třídy těžitelnosti II, skupiny 4 a 5</t>
  </si>
  <si>
    <t>https://podminky.urs.cz/item/CS_URS_2025_01/167151112</t>
  </si>
  <si>
    <t>Nakládání výkopku na mezideponie do zásypu</t>
  </si>
  <si>
    <t>19</t>
  </si>
  <si>
    <t>174151101</t>
  </si>
  <si>
    <t>Zásyp jam, šachet rýh nebo kolem objektů sypaninou se zhutněním</t>
  </si>
  <si>
    <t>-782521709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</si>
  <si>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</si>
  <si>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</si>
  <si>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zpětný zásyp výkopkem</t>
  </si>
  <si>
    <t>20</t>
  </si>
  <si>
    <t>181351113</t>
  </si>
  <si>
    <t>Rozprostření ornice tl vrstvy do 200 mm pl přes 500 m2 v rovině nebo ve svahu do 1:5 strojně</t>
  </si>
  <si>
    <t>-907459186</t>
  </si>
  <si>
    <t>Rozprostření a urovnání ornice v rovině nebo ve svahu sklonu do 1:5 strojně při souvislé ploše přes 500 m2, tl. vrstvy do 200 mm</t>
  </si>
  <si>
    <t>https://podminky.urs.cz/item/CS_URS_2025_01/181351113</t>
  </si>
  <si>
    <t>Rozprostření ornice tl 200 mm</t>
  </si>
  <si>
    <t>1258,7"m2"</t>
  </si>
  <si>
    <t>OBNOVA PŘÍJEZDOVÉ ŠTĚRKOPÍSKOVÉ PLOCHY S OŽIVENÍM</t>
  </si>
  <si>
    <t>Rozprostření ornice tl 80 mm</t>
  </si>
  <si>
    <t>137"m2"</t>
  </si>
  <si>
    <t>M</t>
  </si>
  <si>
    <t>10364101</t>
  </si>
  <si>
    <t>zemina pro terénní úpravy - ornice</t>
  </si>
  <si>
    <t>t</t>
  </si>
  <si>
    <t>2077064805</t>
  </si>
  <si>
    <t>-2216,2"m2"*0,1"m"   "sejmutí tl 100 mm</t>
  </si>
  <si>
    <t>1258,7"m2"*0,2"m"   "rozprostření tl 200 mm</t>
  </si>
  <si>
    <t>220,0"m2"*0,2"m"   "rozprostření tl 200 mm</t>
  </si>
  <si>
    <t>137"m2"*0,08"m"   "rozprostření tl 80 mm, cesta</t>
  </si>
  <si>
    <t>85,08*1,6 'Přepočtené koeficientem množství</t>
  </si>
  <si>
    <t>22</t>
  </si>
  <si>
    <t>181411122</t>
  </si>
  <si>
    <t>Založení lučního trávníku výsevem pl do 1000 m2 ve svahu přes 1:5 do 1:2</t>
  </si>
  <si>
    <t>205625039</t>
  </si>
  <si>
    <t>Založení trávníku na půdě předem připravené plochy přes 1000 m2 výsevem včetně utažení lučního na svahu přes 1:5 do 1:2</t>
  </si>
  <si>
    <t>https://podminky.urs.cz/item/CS_URS_2025_01/181411122</t>
  </si>
  <si>
    <t>220"m2"</t>
  </si>
  <si>
    <t>23</t>
  </si>
  <si>
    <t>00572100</t>
  </si>
  <si>
    <t>osivo jetelotráva intenzivní víceletá</t>
  </si>
  <si>
    <t>kg</t>
  </si>
  <si>
    <t>-638428343</t>
  </si>
  <si>
    <t>220"m2"*0,02</t>
  </si>
  <si>
    <t>24</t>
  </si>
  <si>
    <t>18141113R</t>
  </si>
  <si>
    <t>Založení letištního trávníku výsevem pl do 1000 m2 v rovině a ve svahu do 1:5</t>
  </si>
  <si>
    <t>-1047407969</t>
  </si>
  <si>
    <t>Založení trávníku na půdě předem připravené plochy do 1000 m2 výsevem včetně utažení v rovině nebo na svahu do 1:5</t>
  </si>
  <si>
    <t>příloha D.3.1, D.5.1</t>
  </si>
  <si>
    <t>OBNOVA ŠTĚRKOPÍSKOVÉ PLOCHY S OŽIVENÍM</t>
  </si>
  <si>
    <t xml:space="preserve"> osetím travní parkovací směsí pro vysokou zátěž</t>
  </si>
  <si>
    <t xml:space="preserve">137"m2" </t>
  </si>
  <si>
    <t>25</t>
  </si>
  <si>
    <t>00572440R</t>
  </si>
  <si>
    <t>osivo směs pro vysokou zátěž</t>
  </si>
  <si>
    <t>685627683</t>
  </si>
  <si>
    <t>137*0,025 "Přepočtené koeficientem množství</t>
  </si>
  <si>
    <t>26</t>
  </si>
  <si>
    <t>181451121</t>
  </si>
  <si>
    <t>Založení lučního trávníku výsevem pl přes 1000 m2 v rovině a ve svahu do 1:5</t>
  </si>
  <si>
    <t>754850577</t>
  </si>
  <si>
    <t>Založení trávníku na půdě předem připravené plochy přes 1000 m2 výsevem včetně utažení lučního v rovině nebo na svahu do 1:5</t>
  </si>
  <si>
    <t>https://podminky.urs.cz/item/CS_URS_2025_01/181451121</t>
  </si>
  <si>
    <t>27</t>
  </si>
  <si>
    <t>-934890524</t>
  </si>
  <si>
    <t>1258,7*0,02 'Přepočtené koeficientem množství</t>
  </si>
  <si>
    <t>28</t>
  </si>
  <si>
    <t>181951114</t>
  </si>
  <si>
    <t>Úprava pláně v hornině třídy těžitelnosti II skupiny 4 a 5 se zhutněním strojně</t>
  </si>
  <si>
    <t>-1197521526</t>
  </si>
  <si>
    <t>Úprava pláně vyrovnáním výškových rozdílů strojně v hornině třídy těžitelnosti II, skupiny 4 a 5 se zhutněním</t>
  </si>
  <si>
    <t>https://podminky.urs.cz/item/CS_URS_2025_01/181951114</t>
  </si>
  <si>
    <t>849"m2"</t>
  </si>
  <si>
    <t>1258,7"m2"   "pod ohumusování</t>
  </si>
  <si>
    <t>159,6"m2"   "pod cestou</t>
  </si>
  <si>
    <t>29</t>
  </si>
  <si>
    <t>182151112</t>
  </si>
  <si>
    <t>Svahování v zářezech v hornině třídy těžitelnosti II skupiny 4 a 5 strojně</t>
  </si>
  <si>
    <t>1179126236</t>
  </si>
  <si>
    <t>Svahování trvalých svahů do projektovaných profilů strojně s potřebným přemístěním výkopku při svahování v zářezech v hornině třídy těžitelnosti II, skupiny 4 a 5</t>
  </si>
  <si>
    <t>https://podminky.urs.cz/item/CS_URS_2025_01/182151112</t>
  </si>
  <si>
    <t>893"m2"</t>
  </si>
  <si>
    <t>220"m2"   "pod ohumusování</t>
  </si>
  <si>
    <t>30</t>
  </si>
  <si>
    <t>182351123</t>
  </si>
  <si>
    <t>Rozprostření ornice pl přes 100 do 500 m2 ve svahu přes 1:5 tl vrstvy do 200 mm strojně</t>
  </si>
  <si>
    <t>-1474637</t>
  </si>
  <si>
    <t>Rozprostření a urovnání ornice ve svahu sklonu přes 1:5 strojně při souvislé ploše přes 100 do 500 m2, tl. vrstvy do 200 mm</t>
  </si>
  <si>
    <t>https://podminky.urs.cz/item/CS_URS_2025_01/182351123</t>
  </si>
  <si>
    <t xml:space="preserve">Rozprostření ornice tl 200 mm   </t>
  </si>
  <si>
    <t>31</t>
  </si>
  <si>
    <t>183101313</t>
  </si>
  <si>
    <t>Jamky pro výsadbu s výměnou 100 % půdy zeminy skupiny 1 až 4 obj přes 0,02 do 0,05 m3 v rovině a svahu do 1:5</t>
  </si>
  <si>
    <t>-2066102154</t>
  </si>
  <si>
    <t>Hloubení jamek pro vysazování rostlin v zemině skupiny 1 až 4 s výměnou půdy z 100% v rovině nebo na svahu do 1:5, objemu přes 0,02 do 0,05 m3</t>
  </si>
  <si>
    <t>https://podminky.urs.cz/item/CS_URS_2025_01/183101313</t>
  </si>
  <si>
    <t xml:space="preserve">příloha D.3.1  </t>
  </si>
  <si>
    <t>Výsadba živého plotu min š. 0.5 m a výšky 0.5 m</t>
  </si>
  <si>
    <t>70"ks"</t>
  </si>
  <si>
    <t>32</t>
  </si>
  <si>
    <t>10371500</t>
  </si>
  <si>
    <t>substrát pro trávníky VL</t>
  </si>
  <si>
    <t>2131755414</t>
  </si>
  <si>
    <t>70*0,05 'Přepočtené koeficientem množství</t>
  </si>
  <si>
    <t>33</t>
  </si>
  <si>
    <t>184102111</t>
  </si>
  <si>
    <t>Výsadba dřeviny s balem D přes 0,1 do 0,2 m do jamky se zalitím v rovině a svahu do 1:5</t>
  </si>
  <si>
    <t>-768575223</t>
  </si>
  <si>
    <t>Výsadba dřeviny s balem do předem vyhloubené jamky se zalitím  v rovině nebo na svahu do 1:5, při průměru balu přes 100 do 200 mm</t>
  </si>
  <si>
    <t>https://podminky.urs.cz/item/CS_URS_2025_01/184102111</t>
  </si>
  <si>
    <t>34</t>
  </si>
  <si>
    <t>0265000R1</t>
  </si>
  <si>
    <t>keře - ptačí zob</t>
  </si>
  <si>
    <t>-987033262</t>
  </si>
  <si>
    <t>35</t>
  </si>
  <si>
    <t>184818231</t>
  </si>
  <si>
    <t>Ochrana kmene průměru do 300 mm bedněním výšky do 2 m</t>
  </si>
  <si>
    <t>752967122</t>
  </si>
  <si>
    <t>Ochrana kmene bedněním před poškozením stavebním provozem zřízení včetně odstranění výšky bednění do 2 m průměru kmene do 300 mm</t>
  </si>
  <si>
    <t>https://podminky.urs.cz/item/CS_URS_2025_01/184818231</t>
  </si>
  <si>
    <t>příloha D.9.27</t>
  </si>
  <si>
    <t>7"ks"    "D 300 mm</t>
  </si>
  <si>
    <t>36</t>
  </si>
  <si>
    <t>184818232</t>
  </si>
  <si>
    <t>Ochrana kmene průměru přes 300 do 500 mm bedněním výšky do 2 m</t>
  </si>
  <si>
    <t>804180751</t>
  </si>
  <si>
    <t>Ochrana kmene bedněním před poškozením stavebním provozem zřízení včetně odstranění výšky bednění do 2 m průměru kmene přes 300 do 500 mm</t>
  </si>
  <si>
    <t>https://podminky.urs.cz/item/CS_URS_2025_01/184818232</t>
  </si>
  <si>
    <t>1"ks"    "D 500 mm</t>
  </si>
  <si>
    <t>37</t>
  </si>
  <si>
    <t>184818233</t>
  </si>
  <si>
    <t>Ochrana kmene průměru přes 500 do 700 mm bedněním výšky do 2 m</t>
  </si>
  <si>
    <t>-1114414514</t>
  </si>
  <si>
    <t>Ochrana kmene bedněním před poškozením stavebním provozem zřízení včetně odstranění výšky bednění do 2 m průměru kmene přes 500 do 700 mm</t>
  </si>
  <si>
    <t>https://podminky.urs.cz/item/CS_URS_2025_01/184818233</t>
  </si>
  <si>
    <t>1"ks"    "D 700 mm</t>
  </si>
  <si>
    <t>38</t>
  </si>
  <si>
    <t>184818235</t>
  </si>
  <si>
    <t>Ochrana kmene průměru přes 900 do 1100 mm bedněním výšky do 2 m</t>
  </si>
  <si>
    <t>-83552815</t>
  </si>
  <si>
    <t>Ochrana kmene bedněním před poškozením stavebním provozem zřízení včetně odstranění výšky bednění do 2 m průměru kmene přes 900 do 1100 mm</t>
  </si>
  <si>
    <t>https://podminky.urs.cz/item/CS_URS_2025_01/184818235</t>
  </si>
  <si>
    <t>1"ks"    "D 1000 mm</t>
  </si>
  <si>
    <t>Svislé a kompletní konstrukce</t>
  </si>
  <si>
    <t>39</t>
  </si>
  <si>
    <t>31110000R</t>
  </si>
  <si>
    <t>Bednění kruhové pro kůly D 160 mm, vložením kanalizačního potrubí</t>
  </si>
  <si>
    <t>1616462311</t>
  </si>
  <si>
    <t>příloha D.9.8</t>
  </si>
  <si>
    <t>PŘEDSAZENÉ HRUBÉ ČESLE RP</t>
  </si>
  <si>
    <t>bednění pro otvory v bet. prahu předsazených česlí</t>
  </si>
  <si>
    <t>17"ks"</t>
  </si>
  <si>
    <t>40</t>
  </si>
  <si>
    <t>31135000R</t>
  </si>
  <si>
    <t>Příplatek k cenám bednění za pohledový beton</t>
  </si>
  <si>
    <t>1498195713</t>
  </si>
  <si>
    <t>124,1"m2"</t>
  </si>
  <si>
    <t>41</t>
  </si>
  <si>
    <t>32121334R</t>
  </si>
  <si>
    <t>Zdivo nadzákladové z lomového kamene vodních staveb obkladní s vyspárováním + krystalizační přísada - BEZ DODÁVKY KAMENE</t>
  </si>
  <si>
    <t>-994139756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</si>
  <si>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</t>
  </si>
  <si>
    <t xml:space="preserve">Poznámka k položce:_x000D_
Zdivo z lom. kamene (stáv.) na MC (určená pro pokládku a spárování přírodního kamene v exteriéru, min. tř. pevnosti v tlaku M25, smyková pevnost min. M15, mrazuvzdorná) + krystalizační přísada, provázání kamenů </t>
  </si>
  <si>
    <t>KAMENNÉ ZDIVO - v místech napojení na stáv. zeď - vytvoření rovného svislého povrchu dobetonováním a dozděním</t>
  </si>
  <si>
    <t>1,31"m3"  "stávající kámen</t>
  </si>
  <si>
    <t xml:space="preserve">OBKLAD   </t>
  </si>
  <si>
    <t>23,9"m3"  "vč. dodávky kamene</t>
  </si>
  <si>
    <t>42</t>
  </si>
  <si>
    <t>3212133R1</t>
  </si>
  <si>
    <t>Zdivo nadzákladové z lomového kamene vodních staveb obkladní s vyspárováním+ krystalizační přísada</t>
  </si>
  <si>
    <t>1349260724</t>
  </si>
  <si>
    <t xml:space="preserve">příloha </t>
  </si>
  <si>
    <t>Zdivo z  LK300 (žula tř. I, h=300 mm) na MC (určená pro pokládku a spárování přírodního kamene v exteriéru, min. tř. pevnosti v tlaku M25,</t>
  </si>
  <si>
    <t>smyková pevnost min. M15, mrazuvzdorná) + krystalizační přísada</t>
  </si>
  <si>
    <t>26,9"m3"  "vč. dodávky kamene</t>
  </si>
  <si>
    <t xml:space="preserve">KAMENNÉ TERASY </t>
  </si>
  <si>
    <t>57,93"m3"  "vč. dodávky kamene</t>
  </si>
  <si>
    <t>43</t>
  </si>
  <si>
    <t>321321115</t>
  </si>
  <si>
    <t>Konstrukce vodních staveb ze ŽB mrazuvzdorného tř. C 25/30</t>
  </si>
  <si>
    <t>-133963502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</si>
  <si>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</t>
  </si>
  <si>
    <t>https://podminky.urs.cz/item/CS_URS_2025_01/321321115</t>
  </si>
  <si>
    <t>BETON C25/30 XC2, XF3</t>
  </si>
  <si>
    <t>5,1"m3"</t>
  </si>
  <si>
    <t>44</t>
  </si>
  <si>
    <t>321321116</t>
  </si>
  <si>
    <t>Konstrukce vodních staveb ze ŽB mrazuvzdorného tř. C 30/37</t>
  </si>
  <si>
    <t>-1088456972</t>
  </si>
  <si>
    <t>https://podminky.urs.cz/item/CS_URS_2025_01/321321116</t>
  </si>
  <si>
    <t>příloha D.3.1, D.4.1, D.5.1, D.7.1, D.7.2</t>
  </si>
  <si>
    <t>Polorámová konstrukce z vodostavebního betonu mrazuvzdorného tř. C30/37-XA1, XC4, XF3, XM2, provzdušnění 3%</t>
  </si>
  <si>
    <t>203,64"m3"</t>
  </si>
  <si>
    <t>45</t>
  </si>
  <si>
    <t>321351010</t>
  </si>
  <si>
    <t>Bednění konstrukcí vodních staveb rovinné - zřízení</t>
  </si>
  <si>
    <t>-333407886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</si>
  <si>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</t>
  </si>
  <si>
    <t>https://podminky.urs.cz/item/CS_URS_2025_01/321351010</t>
  </si>
  <si>
    <t>BEDNĚNÍ - ROVINNÉ</t>
  </si>
  <si>
    <t>426,4"m2"    "polorámová kce</t>
  </si>
  <si>
    <t>24"m2"     "bednění stropů</t>
  </si>
  <si>
    <t>21,3"m2"  "PŘEDSAZENÉ HRUBÉ ČESLE RP</t>
  </si>
  <si>
    <t>vytvoření niky 100x50 mm v koruně desky</t>
  </si>
  <si>
    <t>0,05*2*85.17</t>
  </si>
  <si>
    <t>46</t>
  </si>
  <si>
    <t>321351020</t>
  </si>
  <si>
    <t>Bednění konstrukcí vodních staveb válcově zakřivené - zřízení</t>
  </si>
  <si>
    <t>755847727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</si>
  <si>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</t>
  </si>
  <si>
    <t>https://podminky.urs.cz/item/CS_URS_2025_01/321351020</t>
  </si>
  <si>
    <t>8,3"m2"</t>
  </si>
  <si>
    <t>47</t>
  </si>
  <si>
    <t>321352010</t>
  </si>
  <si>
    <t>Bednění konstrukcí vodních staveb rovinné - odstranění</t>
  </si>
  <si>
    <t>-508051698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</si>
  <si>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</si>
  <si>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https://podminky.urs.cz/item/CS_URS_2025_01/321352010</t>
  </si>
  <si>
    <t>48</t>
  </si>
  <si>
    <t>321352020</t>
  </si>
  <si>
    <t>Bednění konstrukcí vodních staveb válcově zakřivené - odstranění</t>
  </si>
  <si>
    <t>1615700504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</si>
  <si>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</si>
  <si>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https://podminky.urs.cz/item/CS_URS_2025_01/321352020</t>
  </si>
  <si>
    <t>49</t>
  </si>
  <si>
    <t>321366111</t>
  </si>
  <si>
    <t>Výztuž železobetonových konstrukcí vodních staveb z oceli 10 505 D do 12 mm</t>
  </si>
  <si>
    <t>-2104419806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</si>
  <si>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</t>
  </si>
  <si>
    <t>https://podminky.urs.cz/item/CS_URS_2025_01/321366111</t>
  </si>
  <si>
    <t>příloha D.8.1</t>
  </si>
  <si>
    <t xml:space="preserve">7,189"t"  </t>
  </si>
  <si>
    <t>50</t>
  </si>
  <si>
    <t>321366112</t>
  </si>
  <si>
    <t>Výztuž železobetonových konstrukcí vodních staveb z oceli 10 505 D do 32 mm</t>
  </si>
  <si>
    <t>-724489906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</si>
  <si>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</t>
  </si>
  <si>
    <t>https://podminky.urs.cz/item/CS_URS_2025_01/321366112</t>
  </si>
  <si>
    <t>4,115"t"</t>
  </si>
  <si>
    <t>51</t>
  </si>
  <si>
    <t>321368211</t>
  </si>
  <si>
    <t>Výztuž železobetonových konstrukcí vodních staveb ze svařovaných sítí</t>
  </si>
  <si>
    <t>-734868325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</si>
  <si>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</t>
  </si>
  <si>
    <t>https://podminky.urs.cz/item/CS_URS_2025_01/321368211</t>
  </si>
  <si>
    <t>KARI síť 8/100 x 8/100</t>
  </si>
  <si>
    <t>41"m2"*7,9"kg/m2"/1000</t>
  </si>
  <si>
    <t>Vodorovné konstrukce</t>
  </si>
  <si>
    <t>52</t>
  </si>
  <si>
    <t>411354313</t>
  </si>
  <si>
    <t>Zřízení podpěrné konstrukce stropů výšky do 4 m tl přes 15 do 25 cm</t>
  </si>
  <si>
    <t>-161389571</t>
  </si>
  <si>
    <t>Podpěrná konstrukce stropů - desek, kleneb a skořepin výška podepření do 4 m tloušťka stropu přes 15 do 25 cm zřízení</t>
  </si>
  <si>
    <t>https://podminky.urs.cz/item/CS_URS_2025_01/411354313</t>
  </si>
  <si>
    <t>24"m2"   "strop</t>
  </si>
  <si>
    <t>53</t>
  </si>
  <si>
    <t>411354314</t>
  </si>
  <si>
    <t>Odstranění podpěrné konstrukce stropů výšky do 4 m tl přes 15 do 25 cm</t>
  </si>
  <si>
    <t>426965735</t>
  </si>
  <si>
    <t>Podpěrná konstrukce stropů - desek, kleneb a skořepin výška podepření do 4 m tloušťka stropu přes 15 do 25 cm odstranění</t>
  </si>
  <si>
    <t>https://podminky.urs.cz/item/CS_URS_2025_01/411354314</t>
  </si>
  <si>
    <t>54</t>
  </si>
  <si>
    <t>452311141</t>
  </si>
  <si>
    <t>Podkladní desky z betonu prostého bez zvýšených nároků na prostředí tř. C 16/20 otevřený výkop</t>
  </si>
  <si>
    <t>-1314675137</t>
  </si>
  <si>
    <t>Podkladní a zajišťovací konstrukce z betonu prostého v otevřeném výkopu desky pod potrubí, stoky a drobné objekty z betonu tř. C 16/20</t>
  </si>
  <si>
    <t>https://podminky.urs.cz/item/CS_URS_2025_01/452311141</t>
  </si>
  <si>
    <t xml:space="preserve">příloha D.4.1  </t>
  </si>
  <si>
    <t>PODKLADNÍ BETON C16/20 tl. 150 mm</t>
  </si>
  <si>
    <t>30,9"m3"</t>
  </si>
  <si>
    <t>55</t>
  </si>
  <si>
    <t>452311151</t>
  </si>
  <si>
    <t>Podkladní desky z betonu prostého bez zvýšených nároků na prostředí tř. C 20/25 otevřený výkop</t>
  </si>
  <si>
    <t>1647798168</t>
  </si>
  <si>
    <t>Podkladní a zajišťovací konstrukce z betonu prostého v otevřeném výkopu bez zvýšených nároků na prostředí desky pod potrubí, stoky a drobné objekty z betonu tř. C 20/25</t>
  </si>
  <si>
    <t>https://podminky.urs.cz/item/CS_URS_2025_01/452311151</t>
  </si>
  <si>
    <t>2,1"m3"   "zálivka dna</t>
  </si>
  <si>
    <t>75"m3"   "BETONOVÉ LOŽE ZE ZAVLHLÉHO BETONU C20/25 XC1 tl. 0.5÷0.85 m</t>
  </si>
  <si>
    <t>56</t>
  </si>
  <si>
    <t>452321161</t>
  </si>
  <si>
    <t>Podkladní desky ze ŽB bez zvýšených nároků na prostředí tř. C 25/30 otevřený výkop</t>
  </si>
  <si>
    <t>-1623186688</t>
  </si>
  <si>
    <t>Podkladní a zajišťovací konstrukce z betonu železového v otevřeném výkopu bez zvýšených nároků na prostředí desky pod potrubí, stoky a drobné objekty z betonu tř. C 25/30</t>
  </si>
  <si>
    <t>https://podminky.urs.cz/item/CS_URS_2025_01/452321161</t>
  </si>
  <si>
    <t>7,2"m3"   "podkladní beton pod dlažbu tl 400 mm</t>
  </si>
  <si>
    <t>57</t>
  </si>
  <si>
    <t>452351111</t>
  </si>
  <si>
    <t>Bednění podkladních desek nebo sedlového lože pod potrubí, stoky a drobné objekty otevřený výkop zřízení</t>
  </si>
  <si>
    <t>1316668721</t>
  </si>
  <si>
    <t>Bednění podkladních a zajišťovacích konstrukcí v otevřeném výkopu desek nebo sedlových loží pod potrubí, stoky a drobné objekty zřízení</t>
  </si>
  <si>
    <t>https://podminky.urs.cz/item/CS_URS_2025_01/452351111</t>
  </si>
  <si>
    <t>87,5"m2"   "bednění boků betonového lože</t>
  </si>
  <si>
    <t>58</t>
  </si>
  <si>
    <t>452351112</t>
  </si>
  <si>
    <t>Bednění podkladních desek nebo sedlového lože pod potrubí, stoky a drobné objekty otevřený výkop odstranění</t>
  </si>
  <si>
    <t>38266208</t>
  </si>
  <si>
    <t>Bednění podkladních a zajišťovacích konstrukcí v otevřeném výkopu desek nebo sedlových loží pod potrubí, stoky a drobné objekty odstranění</t>
  </si>
  <si>
    <t>https://podminky.urs.cz/item/CS_URS_2025_01/452351112</t>
  </si>
  <si>
    <t>59</t>
  </si>
  <si>
    <t>452368211</t>
  </si>
  <si>
    <t>Výztuž podkladních desek nebo bloků nebo pražců otevřený výkop ze svařovaných sítí Kari</t>
  </si>
  <si>
    <t>-1760073471</t>
  </si>
  <si>
    <t>Výztuž podkladních desek, bloků nebo pražců v otevřeném výkopu ze svařovaných sítí typu Kari</t>
  </si>
  <si>
    <t>https://podminky.urs.cz/item/CS_URS_2025_01/452368211</t>
  </si>
  <si>
    <t xml:space="preserve">podkladní beton pod dlažbu tl 400 mm, vyztužení betonu KARI sítí 8/100/100 vč. přesahů </t>
  </si>
  <si>
    <t>43,2"m2"*7,9"kg/m2"/1000</t>
  </si>
  <si>
    <t>60</t>
  </si>
  <si>
    <t>45757121R</t>
  </si>
  <si>
    <t>Filtrační vrstvy z kameniva těženého hrubého bez zhutnění frakce 8 až 32 mm</t>
  </si>
  <si>
    <t>651716475</t>
  </si>
  <si>
    <t>filtrační vrstva tl. 0.15 m, frakce 8-32 mm, pod rovnaninu</t>
  </si>
  <si>
    <t xml:space="preserve">158,4"m3"   </t>
  </si>
  <si>
    <t>filtrační vrstva tl. 0.15 m, frakce 8-32 mm, pod terasy</t>
  </si>
  <si>
    <t xml:space="preserve">10,93"m3"   </t>
  </si>
  <si>
    <t>61</t>
  </si>
  <si>
    <t>462511270</t>
  </si>
  <si>
    <t>Zához z lomového kamene bez proštěrkování z terénu hmotnost do 200 kg</t>
  </si>
  <si>
    <t>-431486805</t>
  </si>
  <si>
    <t>Zához z lomového kamene neupraveného záhozového  bez proštěrkování z terénu, hmotnosti jednotlivých kamenů do 200 kg</t>
  </si>
  <si>
    <t>https://podminky.urs.cz/item/CS_URS_2025_01/462511270</t>
  </si>
  <si>
    <t>130,8</t>
  </si>
  <si>
    <t>62</t>
  </si>
  <si>
    <t>46251127R</t>
  </si>
  <si>
    <t>Zához z lomového kamene bez proštěrkování z terénu hmotnost do 200 kg - BEZ DODÁVKY KAMENE</t>
  </si>
  <si>
    <t>-1689123706</t>
  </si>
  <si>
    <t>KAM. ZÁHOZ Ds=0.3m</t>
  </si>
  <si>
    <t xml:space="preserve">2,7"m3"   </t>
  </si>
  <si>
    <t>63</t>
  </si>
  <si>
    <t>462519002</t>
  </si>
  <si>
    <t>Příplatek za urovnání ploch záhozu z lomového kamene hmotnost do 200 kg</t>
  </si>
  <si>
    <t>1527170857</t>
  </si>
  <si>
    <t>Zához z lomového kamene neupraveného záhozového  Příplatek k cenám za urovnání viditelných ploch záhozu z kamene, hmotnosti jednotlivých kamenů do 200 kg</t>
  </si>
  <si>
    <t>https://podminky.urs.cz/item/CS_URS_2025_01/462519002</t>
  </si>
  <si>
    <t>236,4"m2"</t>
  </si>
  <si>
    <t>KAMENNÝ ZÁHOZ Ds=0.2 m</t>
  </si>
  <si>
    <t>97,2"m2"</t>
  </si>
  <si>
    <t>64</t>
  </si>
  <si>
    <t>46321115R</t>
  </si>
  <si>
    <t>Rovnanina objemu přes 3 m3 z lomového kamene tříděného hmotnosti přes 500 kg s urovnáním líce s proštěrkováním</t>
  </si>
  <si>
    <t>-1881677176</t>
  </si>
  <si>
    <t>Rovnanina z lomového kamene neupraveného pro podélné i příčné objekty objemu přes 3 m3 z kamene tříděného, s urovnáním líce a vyklínováním spár úlomky kamene hmotnost jednotlivých kamenů přes 500 kg</t>
  </si>
  <si>
    <t>BALV. ROVNANINA Ds=0.6÷1.2 m</t>
  </si>
  <si>
    <t xml:space="preserve">470,8"m3" </t>
  </si>
  <si>
    <t>BALV. LINIE RP Ds=1.2 m do bet lože, beton v samostatné položce - linie RP</t>
  </si>
  <si>
    <t>17,6"m3"</t>
  </si>
  <si>
    <t>66"m3"</t>
  </si>
  <si>
    <t>65</t>
  </si>
  <si>
    <t>46321219R</t>
  </si>
  <si>
    <t>Příplatek za balvanité linie rybího přechodu</t>
  </si>
  <si>
    <t>-350485343</t>
  </si>
  <si>
    <t>Příplatek za uspořádání balvanů v linii dle vzor. příčného řezu, s dodržením štěrbin mezi balvany</t>
  </si>
  <si>
    <t>BALV. LINIE RP Ds=1.2 m - linie RP</t>
  </si>
  <si>
    <t>66</t>
  </si>
  <si>
    <t>46551313R</t>
  </si>
  <si>
    <t>Kamenná úprava dna RP Ds=0.1 a Ds=0.25m do betonu</t>
  </si>
  <si>
    <t>1118594752</t>
  </si>
  <si>
    <t xml:space="preserve">Poznámka k položce:_x000D_
nový kámen - 16,7 m3_x000D_
beton C20/25 - 11,8 m3_x000D_
</t>
  </si>
  <si>
    <t>KAM. ÚPRAVA DNA dna RP Ds=0.1 a Ds=0.25m C20/25 (bet. lože prům 0.15 m)</t>
  </si>
  <si>
    <t>167"m2"</t>
  </si>
  <si>
    <t>67</t>
  </si>
  <si>
    <t>46551332R</t>
  </si>
  <si>
    <t>Dlažba z lomového kamene na cementovou maltu s vyspárováním tl 300 mm pro hráze - BEZ DODÁVKY KAMENE</t>
  </si>
  <si>
    <t>133165015</t>
  </si>
  <si>
    <t>Dlažba z lomového kamene lomařsky upraveného  na cementovou maltu, s vyspárováním cementovou maltou, tl. kamene 300 mm</t>
  </si>
  <si>
    <t>využití kamene z vybourané dlažby</t>
  </si>
  <si>
    <t>18"m2"</t>
  </si>
  <si>
    <t>68</t>
  </si>
  <si>
    <t>46751011R1</t>
  </si>
  <si>
    <t>Balvanitá rovnanina Ds=0.6÷1.0 m</t>
  </si>
  <si>
    <t>-1592654800</t>
  </si>
  <si>
    <t>BALV. ROVNANINA Ds=0.6÷1.0 m vč. dodávky kamene</t>
  </si>
  <si>
    <t>vložené solitérní balvany</t>
  </si>
  <si>
    <t>29,2</t>
  </si>
  <si>
    <t>Komunikace pozemní</t>
  </si>
  <si>
    <t>69</t>
  </si>
  <si>
    <t>564710013</t>
  </si>
  <si>
    <t>Podklad z kameniva hrubého drceného vel. 8-16 mm plochy přes 100 m2 tl 70 mm</t>
  </si>
  <si>
    <t>1992985793</t>
  </si>
  <si>
    <t>Podklad nebo kryt z kameniva hrubého drceného vel. 8-16 mm s rozprostřením a zhutněním plochy přes 100 m2, po zhutnění tl. 70 mm</t>
  </si>
  <si>
    <t>https://podminky.urs.cz/item/CS_URS_2025_01/564710013</t>
  </si>
  <si>
    <t>kamenivo fr. 8-16</t>
  </si>
  <si>
    <t>143"m2"</t>
  </si>
  <si>
    <t>70</t>
  </si>
  <si>
    <t>564851111</t>
  </si>
  <si>
    <t>Podklad ze štěrkodrtě ŠD plochy přes 100 m2 tl 150 mm</t>
  </si>
  <si>
    <t>-923585848</t>
  </si>
  <si>
    <t>Podklad ze štěrkodrti ŠD s rozprostřením a zhutněním plochy přes 100 m2, po zhutnění tl. 150 mm</t>
  </si>
  <si>
    <t>https://podminky.urs.cz/item/CS_URS_2025_01/564851111</t>
  </si>
  <si>
    <t>153"m2"</t>
  </si>
  <si>
    <t>Trubní vedení</t>
  </si>
  <si>
    <t>71</t>
  </si>
  <si>
    <t>890211851</t>
  </si>
  <si>
    <t>Bourání šachet z prostého betonu strojně obestavěného prostoru do 1,5 m3</t>
  </si>
  <si>
    <t>-1800942807</t>
  </si>
  <si>
    <t>Bourání šachet a jímek strojně velikosti obestavěného prostoru do 1,5 m3 z prostého betonu</t>
  </si>
  <si>
    <t>https://podminky.urs.cz/item/CS_URS_2025_01/890211851</t>
  </si>
  <si>
    <t>3*3,14*0,4*0,4</t>
  </si>
  <si>
    <t>Ostatní konstrukce a práce, bourání</t>
  </si>
  <si>
    <t>72</t>
  </si>
  <si>
    <t>93199414R.1</t>
  </si>
  <si>
    <t>Těsnění dilatační spáry trvale plastickým PU tmelem mrazuvzdorným s aktivačním nátěrem</t>
  </si>
  <si>
    <t>m</t>
  </si>
  <si>
    <t>-887793729</t>
  </si>
  <si>
    <t>příloha D.9.5</t>
  </si>
  <si>
    <t>TĚSNĚNÍ DILATAČNÍ SPÁRY mezi stáv. a novou konstrukcí - VNĚJŠÍ</t>
  </si>
  <si>
    <t>16,7"m"</t>
  </si>
  <si>
    <t>73</t>
  </si>
  <si>
    <t>95333331R</t>
  </si>
  <si>
    <t>PVC těsnící pás do dilatačních spar betonových kcí vnitřní š 200 mm</t>
  </si>
  <si>
    <t>-1378614126</t>
  </si>
  <si>
    <t>PVC těsnící pás do betonových konstrukcí do dilatačních spar vnitřní, pokládaný doprostřed konstrukce mezi výztuž šířky 200 mm</t>
  </si>
  <si>
    <t>74</t>
  </si>
  <si>
    <t>95333332R</t>
  </si>
  <si>
    <t>Vysoce pružná těsnicí fólie, tlak min 5 m v.sl., tloušťka pásu: min 2 mm, šířka pásu: min 200 mm, lepidlo</t>
  </si>
  <si>
    <t>-303946382</t>
  </si>
  <si>
    <t>TĚSNĚNÍ DILATAČNÍ SPÁRY mezi stáv. a novou konstrukcí - VNITŘNÍ</t>
  </si>
  <si>
    <t>17"m"</t>
  </si>
  <si>
    <t>75</t>
  </si>
  <si>
    <t>95333413R</t>
  </si>
  <si>
    <t>Bobtnavý pásek do pracovních spar betonových kcí bentonitový 20 x 25 mm</t>
  </si>
  <si>
    <t>1856898522</t>
  </si>
  <si>
    <t>příloha D.9.3</t>
  </si>
  <si>
    <t>TĚSNĚNÍ PRACOVNÍ SPÁRY DESKY A STĚNY</t>
  </si>
  <si>
    <t>85,17"m"</t>
  </si>
  <si>
    <t>76</t>
  </si>
  <si>
    <t>95394312R</t>
  </si>
  <si>
    <t xml:space="preserve">Nerezové drážky provizorního hrazení- ocel tř.17      </t>
  </si>
  <si>
    <t>R-položky</t>
  </si>
  <si>
    <t>-471530553</t>
  </si>
  <si>
    <t>příloha D.4.1, D.9.7</t>
  </si>
  <si>
    <t>Drážky provizorního hrazení U150/75/5</t>
  </si>
  <si>
    <t xml:space="preserve">307,68"kg"     "drážky provizorního hrazení"   </t>
  </si>
  <si>
    <t>77</t>
  </si>
  <si>
    <t>13021105</t>
  </si>
  <si>
    <t>tyč ocelová kruhová hladká ČSN 42 5512 jakost 10 216.0 výztuž do betonu D 8mm</t>
  </si>
  <si>
    <t>-1634936739</t>
  </si>
  <si>
    <t>kotvy R8 dl. 0.15 m</t>
  </si>
  <si>
    <t>0,0049"t"</t>
  </si>
  <si>
    <t>78</t>
  </si>
  <si>
    <t>966025112</t>
  </si>
  <si>
    <t>Bourání konstrukcí LTM zdiva kamenného na MC strojně</t>
  </si>
  <si>
    <t>174681030</t>
  </si>
  <si>
    <t>Bourání konstrukcí LTM ve vodních tocích s přemístěním suti na hromady na vzdálenost do 20 m nebo s naložením na dopravní prostředek strojně ze zdiva kamenného, pro jakýkoliv druh kamene na maltu cementovou</t>
  </si>
  <si>
    <t>https://podminky.urs.cz/item/CS_URS_2025_01/966025112</t>
  </si>
  <si>
    <t>BOURÁNÍ KAM. ZDIVA NA MC</t>
  </si>
  <si>
    <t>39,85</t>
  </si>
  <si>
    <t>79</t>
  </si>
  <si>
    <t>966045111</t>
  </si>
  <si>
    <t>Bourání konstrukcí LTM zdiva z betonu prostého neprokládaného strojně</t>
  </si>
  <si>
    <t>-630082700</t>
  </si>
  <si>
    <t>Bourání konstrukcí LTM ve vodních tocích s přemístěním suti na hromady na vzdálenost do 20 m nebo s naložením na dopravní prostředek strojně z betonu prostého neprokládaného</t>
  </si>
  <si>
    <t>https://podminky.urs.cz/item/CS_URS_2025_01/966045111</t>
  </si>
  <si>
    <t xml:space="preserve">BOURÁNÍ BET. KONSTRUKCÍ </t>
  </si>
  <si>
    <t>26,8"m3"</t>
  </si>
  <si>
    <t>997</t>
  </si>
  <si>
    <t>Přesun sutě</t>
  </si>
  <si>
    <t>80</t>
  </si>
  <si>
    <t>9970135R1</t>
  </si>
  <si>
    <t>Likvidace suti zákonným způsobem, naložení, odvoz, vykládka a uložení na skládku, veškeré poplatky</t>
  </si>
  <si>
    <t>1366119696</t>
  </si>
  <si>
    <t>NA SKLÁDKU</t>
  </si>
  <si>
    <t>(13,9-9,7)"m3"*2"t/m3"   "kamenná dlažba</t>
  </si>
  <si>
    <t>(39,85-23,9)"m3"*2"t/m3"   "kamenné zdivo</t>
  </si>
  <si>
    <t>110,22"t"   "prostý beton</t>
  </si>
  <si>
    <t>2,652"t"   "bet. šachta</t>
  </si>
  <si>
    <t>15,9"m3"*2,1  "malta ze spár</t>
  </si>
  <si>
    <t>81</t>
  </si>
  <si>
    <t>997321511</t>
  </si>
  <si>
    <t>Vodorovná doprava suti a vybouraných hmot po suchu do 1 km</t>
  </si>
  <si>
    <t>-1027120269</t>
  </si>
  <si>
    <t>Vodorovná doprava suti a vybouraných hmot  bez naložení, s vyložením a hrubým urovnáním po suchu, na vzdálenost do 1 km</t>
  </si>
  <si>
    <t>https://podminky.urs.cz/item/CS_URS_2025_01/997321511</t>
  </si>
  <si>
    <t>odvoz na mezideponii do 50 m</t>
  </si>
  <si>
    <t>13,9"m3"*2"t/m3"   "kamenná dlažba</t>
  </si>
  <si>
    <t>39,85"m3"*2"t/m3"   "kamenné zdivo</t>
  </si>
  <si>
    <t xml:space="preserve">110,22"t"  "prostý beton  </t>
  </si>
  <si>
    <t>odvoz na mezideponii do 100 m</t>
  </si>
  <si>
    <t>odvoz z mezideponie do 50 m k zpětnému využití</t>
  </si>
  <si>
    <t>9,7"m3"*2"t/m3"   "kámen z kamenné dlažby</t>
  </si>
  <si>
    <t>23,9"m3"*2"t/m3"   "kámen z kamenného zdiva</t>
  </si>
  <si>
    <t>82</t>
  </si>
  <si>
    <t>997321611</t>
  </si>
  <si>
    <t>Nakládání nebo překládání suti a vybouraných hmot</t>
  </si>
  <si>
    <t>677146828</t>
  </si>
  <si>
    <t>Vodorovná doprava suti a vybouraných hmot  bez naložení, s vyložením a hrubým urovnáním nakládání nebo překládání na dopravní prostředek při vodorovné dopravě suti a vybouraných hmot</t>
  </si>
  <si>
    <t>https://podminky.urs.cz/item/CS_URS_2025_01/997321611</t>
  </si>
  <si>
    <t>naložení na mezideponii</t>
  </si>
  <si>
    <t>9,7"m3"*2"t/m3"   "kamenná dlažba k zpětnému využití</t>
  </si>
  <si>
    <t>23,9"m3"*2"t/m3"   "kamenné zdivo k zpětnému využití</t>
  </si>
  <si>
    <t>998</t>
  </si>
  <si>
    <t>Přesun hmot</t>
  </si>
  <si>
    <t>83</t>
  </si>
  <si>
    <t>998323011</t>
  </si>
  <si>
    <t>Přesun hmot pro jezy a stupně</t>
  </si>
  <si>
    <t>-749714349</t>
  </si>
  <si>
    <t>Přesun hmot pro jezy a stupně dopravní vzdálenost do 500 m</t>
  </si>
  <si>
    <t>https://podminky.urs.cz/item/CS_URS_2025_01/998323011</t>
  </si>
  <si>
    <t>PSV</t>
  </si>
  <si>
    <t>Práce a dodávky PSV</t>
  </si>
  <si>
    <t>711</t>
  </si>
  <si>
    <t>Izolace proti vodě, vlhkosti a plynům</t>
  </si>
  <si>
    <t>84</t>
  </si>
  <si>
    <t>711111001</t>
  </si>
  <si>
    <t>Provedení izolace proti zemní vlhkosti vodorovné za studena nátěrem penetračním</t>
  </si>
  <si>
    <t>1236065179</t>
  </si>
  <si>
    <t>Provedení izolace proti zemní vlhkosti natěradly a tmely za studena na ploše vodorovné V nátěrem penetračním</t>
  </si>
  <si>
    <t>https://podminky.urs.cz/item/CS_URS_2025_01/711111001</t>
  </si>
  <si>
    <t>příloha D.5.1</t>
  </si>
  <si>
    <t>NÁTĚR RUBU KONSTR. - (1x)</t>
  </si>
  <si>
    <t>33,55"m2"</t>
  </si>
  <si>
    <t>85</t>
  </si>
  <si>
    <t>11163150</t>
  </si>
  <si>
    <t>lak penetrační asfaltový</t>
  </si>
  <si>
    <t>-865613260</t>
  </si>
  <si>
    <t>lak asfaltový penetrační (MJ t) bal 9 kg</t>
  </si>
  <si>
    <t>33,55*0,0003 'Přepočtené koeficientem množství</t>
  </si>
  <si>
    <t>86</t>
  </si>
  <si>
    <t>711111002</t>
  </si>
  <si>
    <t>Provedení izolace proti zemní vlhkosti vodorovné za studena lakem asfaltovým</t>
  </si>
  <si>
    <t>1343310343</t>
  </si>
  <si>
    <t>Provedení izolace proti zemní vlhkosti natěradly a tmely za studena na ploše vodorovné V nátěrem lakem asfaltovým</t>
  </si>
  <si>
    <t>https://podminky.urs.cz/item/CS_URS_2025_01/711111002</t>
  </si>
  <si>
    <t>NÁTĚR RUBU KONSTR. - (2x)</t>
  </si>
  <si>
    <t>67,11"m2"   "napočítána dvounásobná plocha</t>
  </si>
  <si>
    <t>87</t>
  </si>
  <si>
    <t>11163152</t>
  </si>
  <si>
    <t>lak hydroizolační asfaltový</t>
  </si>
  <si>
    <t>-121523855</t>
  </si>
  <si>
    <t>67,11*0,00041 'Přepočtené koeficientem množství</t>
  </si>
  <si>
    <t>88</t>
  </si>
  <si>
    <t>711112001</t>
  </si>
  <si>
    <t>Provedení izolace proti zemní vlhkosti svislé za studena nátěrem penetračním</t>
  </si>
  <si>
    <t>-588257266</t>
  </si>
  <si>
    <t>Provedení izolace proti zemní vlhkosti natěradly a tmely za studena na ploše svislé S nátěrem penetračním</t>
  </si>
  <si>
    <t>https://podminky.urs.cz/item/CS_URS_2025_01/711112001</t>
  </si>
  <si>
    <t>254,57"m2"</t>
  </si>
  <si>
    <t>89</t>
  </si>
  <si>
    <t>367842835</t>
  </si>
  <si>
    <t>254,57*0,0003 'Přepočtené koeficientem množství</t>
  </si>
  <si>
    <t>90</t>
  </si>
  <si>
    <t>711112002</t>
  </si>
  <si>
    <t>Provedení izolace proti zemní vlhkosti svislé za studena lakem asfaltovým</t>
  </si>
  <si>
    <t>341886001</t>
  </si>
  <si>
    <t>Provedení izolace proti zemní vlhkosti natěradly a tmely za studena na ploše svislé S nátěrem lakem asfaltovým</t>
  </si>
  <si>
    <t>https://podminky.urs.cz/item/CS_URS_2025_01/711112002</t>
  </si>
  <si>
    <t>509,13"m2"   "napočítána dvounásobná plocha</t>
  </si>
  <si>
    <t>91</t>
  </si>
  <si>
    <t>-1732232685</t>
  </si>
  <si>
    <t>509,13*0,00041 'Přepočtené koeficientem množství</t>
  </si>
  <si>
    <t>92</t>
  </si>
  <si>
    <t>998711101</t>
  </si>
  <si>
    <t>Přesun hmot tonážní pro izolace proti vodě, vlhkosti a plynům v objektech v do 6 m</t>
  </si>
  <si>
    <t>-401309799</t>
  </si>
  <si>
    <t>Přesun hmot pro izolace proti vodě, vlhkosti a plynům stanovený z hmotnosti přesunovaného materiálu vodorovná dopravní vzdálenost do 50 m v objektech výšky do 6 m</t>
  </si>
  <si>
    <t>https://podminky.urs.cz/item/CS_URS_2025_01/998711101</t>
  </si>
  <si>
    <t>762</t>
  </si>
  <si>
    <t>Konstrukce tesařské</t>
  </si>
  <si>
    <t>93</t>
  </si>
  <si>
    <t>76273300R</t>
  </si>
  <si>
    <t>Osazení dřevěných kůlů do otvorů v betonové patce</t>
  </si>
  <si>
    <t>2128345098</t>
  </si>
  <si>
    <t>Poznámka k položce:_x000D_
kotvené pomocí dřevěných klínků v betonové patce</t>
  </si>
  <si>
    <t>Dřevěný kůl pr. 160 mm, modřín, vakuotlakově impregnovaný, vkládaný do otvorů v bet. patce</t>
  </si>
  <si>
    <t>40,8"m"</t>
  </si>
  <si>
    <t>94</t>
  </si>
  <si>
    <t>0521700R</t>
  </si>
  <si>
    <t>dřevěný kůl pr. 160 mm, modřín, vakuotlakově impregnovaný</t>
  </si>
  <si>
    <t>1910766625</t>
  </si>
  <si>
    <t>95</t>
  </si>
  <si>
    <t>998762101</t>
  </si>
  <si>
    <t>Přesun hmot tonážní pro kce tesařské v objektech v do 6 m</t>
  </si>
  <si>
    <t>-1288389033</t>
  </si>
  <si>
    <t>Přesun hmot pro konstrukce tesařské  stanovený z hmotnosti přesunovaného materiálu vodorovná dopravní vzdálenost do 50 m v objektech výšky do 6 m</t>
  </si>
  <si>
    <t>https://podminky.urs.cz/item/CS_URS_2025_01/998762101</t>
  </si>
  <si>
    <t>767</t>
  </si>
  <si>
    <t>Konstrukce zámečnické</t>
  </si>
  <si>
    <t>96</t>
  </si>
  <si>
    <t>76716112R</t>
  </si>
  <si>
    <t>Ocel. zábradlí v. 1 m s výplní z ochranné sítě, materiál ocel 11353, montáž a výroba</t>
  </si>
  <si>
    <t>-1935748806</t>
  </si>
  <si>
    <t>Poznámka k položce:_x000D_
Ocel. zábradlí v. 1 m s výplní z ochranné sítě, materiál ocel 11353, ÚPRAVA POVRCHU: stupeň přípravy Be; žárové zinkování ponorem 120 μm, spojovací a kotvící  prvky z nerezu</t>
  </si>
  <si>
    <t>příloha D.9.13a,b</t>
  </si>
  <si>
    <t>56,4</t>
  </si>
  <si>
    <t>97</t>
  </si>
  <si>
    <t>767R2</t>
  </si>
  <si>
    <t>zábradlí s výplní z ochranné sítě v. 1 m - dodávka</t>
  </si>
  <si>
    <t>-303048752</t>
  </si>
  <si>
    <t xml:space="preserve">Poznámka k položce:_x000D_
Výpis materiálu pro zábradlí:_x000D_
_x000D_
- Patle, ocel plochá 150x10 mm dl. 0.15 m, ocel 11343 pozink - 6,5 m_x000D_
- Kotva M12x100 mm, do vrtu pr. 16 mm dl. 100 mm, chem. malta, nerez - 172,0 ks_x000D_
- Ocel. sloupek, jekl 50x20x3 mm, dl. 0.95 m, ocel 11343 pozink - 40,9 m_x000D_
- Držák - spojka madla na sloupek, ocel plochá 50x4 mm dl. 0.1 m, ocel 11343 pozink - 4,3	m_x000D_
- Ocelová podpěra dřev. madla, ocel plochá 50x5 mm, ocel 11343 pozink - 55,9	m_x000D_
- Dřevěné madlo, hranol 80x40 mm, modřín, vakuotlakově impr., fréz. drážka 52x5 mm, zaoblené 4 hrany pr. 5 mm, modřín - 56,4 m_x000D_
- Lanko pr. 8 mm pro exteriér, nerez AISI 316 -111,8 m_x000D_
- Úchytka lanka - kotva (šroub M10), pro průměr lanka 8 mm (2ks na sloupek), nerez AISI 304 - 86,0 ks_x000D_
- Výplň zábradlí - ochranná síť béžová, oko 50x50 mm, šňůra pr. 4 mm, PPV - SPP - superpolypropylen multifil UV stabil, PPV-SPP-41,9m2_x000D_
- Vyrovnávací plast malta tl. 5 až 10 mm	 - 1,3 m2_x000D_
- Spojovací materiál nerez, nerez AISI 304 - 1039,0 ks_x000D_
</t>
  </si>
  <si>
    <t>98</t>
  </si>
  <si>
    <t>998767101</t>
  </si>
  <si>
    <t>Přesun hmot tonážní pro zámečnické konstrukce v objektech v do 6 m</t>
  </si>
  <si>
    <t>559783016</t>
  </si>
  <si>
    <t>Přesun hmot pro zámečnické konstrukce  stanovený z hmotnosti přesunovaného materiálu vodorovná dopravní vzdálenost do 50 m v objektech výšky do 6 m</t>
  </si>
  <si>
    <t>https://podminky.urs.cz/item/CS_URS_2025_01/998767101</t>
  </si>
  <si>
    <t>OST</t>
  </si>
  <si>
    <t>Ostatní</t>
  </si>
  <si>
    <t>99</t>
  </si>
  <si>
    <t>OST_2</t>
  </si>
  <si>
    <t>Norná stěna dl. 7 m - dodávka, montáž, kulatina, modřín, impregnace</t>
  </si>
  <si>
    <t>262144</t>
  </si>
  <si>
    <t>-756088151</t>
  </si>
  <si>
    <t xml:space="preserve">Poznámka k položce:_x000D_
Norná stěna dl. 7 m, dřev. kulatina pr. 140 mm, modřín, vakuo-tlakově impregnovaný, s ochranným plechem; volně kotvený do zdi; matice se závěsným okem M20 nerez (4x), třmen se šroubem a maticí nerez d=10 mm (4x), objímka pr. 140 mm s navařeným šoubem M20 nerez (2x), řetěz dlouhočlánkový d=8 mm nerez (1.6 m)_x000D_
_x000D_
- dřevěná kulatina pr. 140 mm, modřín, vakuotlakově impregnovaný - 7 m				- objímka pr. 140 mm s navařeným šroubem M20, nerez A4	- 2 ks					_x000D_
- matice závěsná s okem M20 DIN 582, nerez A4 - 4 ks					       - třmen se šroubem a maticí; d = 10 mm, nerez A4 - 4 ks						_x000D_
- řetězy zkoušené; d = 8 mm; dlouhočlánkové DIN 763, nerez A4, 8x 0.7 m - 1,6 m			- ochranný plech - ocel plochá 20x3 mm, kotvená nerez vruty do kulatiny, pozink - 7 m			- kotevní šroub M20x160 nerez do chem. malty do vrtu pr. 32 mm dl. 0.2 m - 2ks						_x000D_
</t>
  </si>
  <si>
    <t>příloha D.4.1, D.9.10</t>
  </si>
  <si>
    <t>100</t>
  </si>
  <si>
    <t>OST_3</t>
  </si>
  <si>
    <t>Norná stěna dl. 13,4 m - dodávka, montáž, kulatina, modřín, impregnace</t>
  </si>
  <si>
    <t>2119347227</t>
  </si>
  <si>
    <t xml:space="preserve">Poznámka k položce:_x000D_
Norná stěna dl. 13.4 m, dřev. kulatina pr. 140 mm, modřín, vakuo-tlakově impregnovaný, s ochranným plechem; volně kotvený do kůlů; matice se závěsným okem M20 nerez (8x), třmen se šroubem a maticí nerez d=10 mm (16x), objímka pr. 140 mm s navařeným šoubem M20 nerez (8x), řetěz dlouhočlánkový d=8 mm nerez (5.6 m)_x000D_
_x000D_
- dřevěná kulatina pr. 140 mm, modřín, vakuotlakově impregnovaný - 13,4 m				- objímka pr. 140 mm s navařeným šroubem M20, nerez A4 - 8 ks					- matice závěsná s okem M20 DIN 582, nerez A4 - 8 ks						_x000D_
- třmen se šroubem a maticí; d = 10 mm, nerez A4 - 16 ks						_x000D_
- řetězy zkoušené; d = 8 mm; dlouhočlánkové DIN 763, nerez A4, 8x 0.7 m - 5,6 m			- ochranný plech - ocel plochá 20x3 mm, kotvená nerez vruty do kulatiny, pozink - 13,4 m						_x000D_
</t>
  </si>
  <si>
    <t>101</t>
  </si>
  <si>
    <t>OST_4</t>
  </si>
  <si>
    <t>Jímkování a čerpání vody po dobu stavby - zřízení, odstranění</t>
  </si>
  <si>
    <t>-2006271956</t>
  </si>
  <si>
    <t xml:space="preserve">Poznámka k položce:_x000D_
Zřízení a odstranění jímkování pro SO01 zahrnuje veškeré práce, materiál a poplatky pro zřízení a odstranění jímkování pro stavební objekty SO01 a SO02  (vč. čerpání vody a pohotovosti čerpací soupravy). Řešení jímkování stavby dle návrhu zhotovitele stavby (položka na výkon a funkci)._x000D_
Projekt předpokládá (nezávazně) jímkování řešené pomocí zemních hrázek (pojízdných) celkové délky 150 m se šířkou v koruně 3 m, z toho 95 m v nadjezí s korunou na kótě ~208.40 m n.m. (ochrana pro průtok Q30d), s průměrnou výškou hrázky 1.7 m, sklony svahů 1:1.5 s ochranou návodního líce před prouděním vody (kamenným pohozem). Zemní hrázka v podjezí je délky 55 m s korunou na kótě ~207.30 m n.m. (ochrana pro průtok Q30d), s průměrnou výškou hrázky 1.3 m, sklony svahů 1:1.5 s ochranou návodního líce před prouděním vody (kamenným pohozem)._x000D_
_x000D_
- zemní hrázka dl. 150 m, výšky 1.3 - 2 m, šířka v koruně 3 m_x000D_
- 1200 m3 zeminy (z výkopku - dovoz ze vzdálenosti do 200 m)_x000D_
- čerpáni vody 2 měsíce do 100 l/min_x000D_
- pohotovost čerpací soustavy_x000D_
</t>
  </si>
  <si>
    <t>102</t>
  </si>
  <si>
    <t>OST_6</t>
  </si>
  <si>
    <t>Hradidla rybího přechodu - dodávka a montáž_x000D_
umístění na břehu na bet. základu v podobě kotvené lavičky</t>
  </si>
  <si>
    <t>-1423250134</t>
  </si>
  <si>
    <t xml:space="preserve">Poznámka k položce:_x000D_
- ohýbané ocel. prvky z oceli ploché 10 x 100 x 7380 mm - 58.0 kg (černá ocel, kotvená do bet. základu)_x000D_
- ohýbané ocel. prvky z ocel. plechu tl. 10 mm, 2x 560x600 mm - 53.0 kg (černá ocel, kotvená do bet. základu)_x000D_
- kotvy M12, dl. 200 mm, nerez do chem. malty - 14 ks_x000D_
- vrty do betonu pr. 16 mm, dl. 180 mm - 14 ks_x000D_
- bednění rovinné - 2.90 m2_x000D_
- podkladní beton prostý C16/20, tl. 0.1 m - 0.60 m3_x000D_
- betonový základ 0,72 x 4,04 x 0,3 m C 25/30 XC2, XF3 - 0.90 m3_x000D_
- KARI síť 8/100 x 8/100 (KY49)ocel B500A - 8.50 m2_x000D_
- řetězy zkoušené; d = 10 mm; dlouhočlánkové DIN 763, nerez A4 - 2.50 m_x000D_
- visací zámek pro venkovní použití, odolný proti korozi a prořezání, dvoubodové jištění, 2 klíče, rozměry těla min 60 x 80 mm – 1 ks_x000D_
- 48 x Dřevěný hranol 80x120x1900 mm, dub, vakuotlakově imprern. - 0.88 m3_x000D_
</t>
  </si>
  <si>
    <t>SO 02 - Vodácká propust LB</t>
  </si>
  <si>
    <t>Soupis:</t>
  </si>
  <si>
    <t>SO 02.1 - Vodácká propust</t>
  </si>
  <si>
    <t xml:space="preserve">    2 - Zakládání</t>
  </si>
  <si>
    <t xml:space="preserve">    6 - Úpravy povrchů, podlahy a osazování výplní</t>
  </si>
  <si>
    <t>-33076281</t>
  </si>
  <si>
    <t>příloha D.3.1</t>
  </si>
  <si>
    <t>4,79"m3"</t>
  </si>
  <si>
    <t>-2039405014</t>
  </si>
  <si>
    <t>3,4 "kamenná dlažba</t>
  </si>
  <si>
    <t>10,3"m3"  "kamenné zdivo</t>
  </si>
  <si>
    <t>1629537077</t>
  </si>
  <si>
    <t>4,79"m3""kamenná dlažba</t>
  </si>
  <si>
    <t>17,16"m3"  "kamenné zdivo</t>
  </si>
  <si>
    <t>131351100</t>
  </si>
  <si>
    <t>Hloubení jam nezapažených v hornině třídy těžitelnosti II skupiny 4 objem do 20 m3 strojně</t>
  </si>
  <si>
    <t>-1080894873</t>
  </si>
  <si>
    <t>Hloubení nezapažených jam a zářezů strojně s urovnáním dna do předepsaného profilu a spádu v hornině třídy těžitelnosti II skupiny 4 do 20 m3</t>
  </si>
  <si>
    <t>https://podminky.urs.cz/item/CS_URS_2025_01/131351100</t>
  </si>
  <si>
    <t>příloha D.9.14</t>
  </si>
  <si>
    <t>PLAVEBNÍ ZNAČENÍ - výkop pro bet. patku tř. II/4</t>
  </si>
  <si>
    <t>0,9"m3"</t>
  </si>
  <si>
    <t>příloha D.9.15</t>
  </si>
  <si>
    <t>ZÁCHRANNÉ PRVKY NA JEZU - výkop pro bet. patku tř. II/4</t>
  </si>
  <si>
    <t>2,5*0,6</t>
  </si>
  <si>
    <t>131451100</t>
  </si>
  <si>
    <t>Hloubení jam nezapažených v hornině třídy těžitelnosti II skupiny 5 objem do 20 m3 strojně</t>
  </si>
  <si>
    <t>-1507336716</t>
  </si>
  <si>
    <t>Hloubení nezapažených jam a zářezů strojně s urovnáním dna do předepsaného profilu a spádu v hornině třídy těžitelnosti II skupiny 5 do 20 m3</t>
  </si>
  <si>
    <t>https://podminky.urs.cz/item/CS_URS_2025_01/131451100</t>
  </si>
  <si>
    <t>příloha D..3,, D.4.2, D.5.2</t>
  </si>
  <si>
    <t>21,6"m3"</t>
  </si>
  <si>
    <t>153111114</t>
  </si>
  <si>
    <t>Příčné řezání ocelových zaberaněných štětovnic z terénu</t>
  </si>
  <si>
    <t>-1977876388</t>
  </si>
  <si>
    <t>Úprava ocelových štětovnic pro štětové stěny řezání z terénu, štětovnic zaberaněných příčné</t>
  </si>
  <si>
    <t>https://podminky.urs.cz/item/CS_URS_2025_01/153111114</t>
  </si>
  <si>
    <t>10"ks"</t>
  </si>
  <si>
    <t>153111115</t>
  </si>
  <si>
    <t>Podélné řezání ocelových zaberaněných štětovnic z terénu</t>
  </si>
  <si>
    <t>878302615</t>
  </si>
  <si>
    <t>Úprava ocelových štětovnic pro štětové stěny řezání z terénu, štětovnic zaberaněných podélné</t>
  </si>
  <si>
    <t>https://podminky.urs.cz/item/CS_URS_2025_01/153111115</t>
  </si>
  <si>
    <t>1"m"</t>
  </si>
  <si>
    <t>-1662975711</t>
  </si>
  <si>
    <t>0,9-0,8   "PLAVEBNÍ ZNAČENÍ, výkop hor tř. I/4</t>
  </si>
  <si>
    <t>1,5-1,26   "ZÁCHRANNÉ PRVKY NA JEZU, výkop hor tř. I/4</t>
  </si>
  <si>
    <t>21,6"m3"   "výkop hor tř. II/5</t>
  </si>
  <si>
    <t>-2,06 "zpětný zásyp</t>
  </si>
  <si>
    <t>-379786635</t>
  </si>
  <si>
    <t>PLAVEBNÍ ZNAČENÍ</t>
  </si>
  <si>
    <t>0,8"m3"</t>
  </si>
  <si>
    <t xml:space="preserve">ZÁCHRANNÉ PRVKY NA JEZU </t>
  </si>
  <si>
    <t>1,26"m3"</t>
  </si>
  <si>
    <t>-1509727466</t>
  </si>
  <si>
    <t>49,2"m2"</t>
  </si>
  <si>
    <t>Zakládání</t>
  </si>
  <si>
    <t>275313811</t>
  </si>
  <si>
    <t>Základové patky z betonu tř. C 25/30</t>
  </si>
  <si>
    <t>-604211635</t>
  </si>
  <si>
    <t>Základy z betonu prostého patky a bloky z betonu kamenem neprokládaného tř. C 25/30</t>
  </si>
  <si>
    <t>https://podminky.urs.cz/item/CS_URS_2025_01/275313811</t>
  </si>
  <si>
    <t>PLAVEBNÍ ZNAČENÍ -betonová patka</t>
  </si>
  <si>
    <t>0,4*0,6*0,4</t>
  </si>
  <si>
    <t>ZÁCHRANNÉ PRVKY NA JEZU - betonová patka</t>
  </si>
  <si>
    <t>1*0,4*0,6</t>
  </si>
  <si>
    <t>275351121</t>
  </si>
  <si>
    <t>Zřízení bednění základových patek</t>
  </si>
  <si>
    <t>-1658811335</t>
  </si>
  <si>
    <t>Bednění základů patek zřízení</t>
  </si>
  <si>
    <t>https://podminky.urs.cz/item/CS_URS_2025_01/275351121</t>
  </si>
  <si>
    <t>0,4*0,6*4</t>
  </si>
  <si>
    <t>0,6*1*2+0,6*0,4*2</t>
  </si>
  <si>
    <t>275351122</t>
  </si>
  <si>
    <t>Odstranění bednění základových patek</t>
  </si>
  <si>
    <t>-1008105417</t>
  </si>
  <si>
    <t>Bednění základů patek odstranění</t>
  </si>
  <si>
    <t>https://podminky.urs.cz/item/CS_URS_2025_01/275351122</t>
  </si>
  <si>
    <t>-1230809485</t>
  </si>
  <si>
    <t>45,1"m2"</t>
  </si>
  <si>
    <t>1139688786</t>
  </si>
  <si>
    <t>příloha D.3.1, D.4.2, D.5.2</t>
  </si>
  <si>
    <t>10,3"m3"</t>
  </si>
  <si>
    <t>547822277</t>
  </si>
  <si>
    <t>0,98</t>
  </si>
  <si>
    <t>-1355891740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</si>
  <si>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</t>
  </si>
  <si>
    <t>beton C30/37 XA1, XC4, XF3, XM2</t>
  </si>
  <si>
    <t>34,71"m3"</t>
  </si>
  <si>
    <t>-133067993</t>
  </si>
  <si>
    <t>příloha D.5.2</t>
  </si>
  <si>
    <t>67,41"m2"</t>
  </si>
  <si>
    <t>0,05*2*17.9</t>
  </si>
  <si>
    <t>1631091314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</si>
  <si>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</si>
  <si>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-80666606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</si>
  <si>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</t>
  </si>
  <si>
    <t xml:space="preserve">příloha D.8.3  </t>
  </si>
  <si>
    <t>1,757</t>
  </si>
  <si>
    <t>641906692</t>
  </si>
  <si>
    <t>0,091</t>
  </si>
  <si>
    <t>28276444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</si>
  <si>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</t>
  </si>
  <si>
    <t>KARI síť 10/100 x 10/100</t>
  </si>
  <si>
    <t>0,444</t>
  </si>
  <si>
    <t>33435392R</t>
  </si>
  <si>
    <t>Příplatek k bednění za zkosení hran 15/15 mm</t>
  </si>
  <si>
    <t>-1266844187</t>
  </si>
  <si>
    <t>5"m"</t>
  </si>
  <si>
    <t>1913112813</t>
  </si>
  <si>
    <t xml:space="preserve">2,474"m3"   </t>
  </si>
  <si>
    <t>45231116R</t>
  </si>
  <si>
    <t>Výplňový beton C25/30 XC4, XF3</t>
  </si>
  <si>
    <t>-856260071</t>
  </si>
  <si>
    <t>0,45</t>
  </si>
  <si>
    <t>-1638410814</t>
  </si>
  <si>
    <t>filtrační vrstva tl. 0.15 m, frakce 8-32 mm</t>
  </si>
  <si>
    <t xml:space="preserve">3"m3"   </t>
  </si>
  <si>
    <t>46245111R</t>
  </si>
  <si>
    <t>Prolití kamenného záhozu betonem C16/20</t>
  </si>
  <si>
    <t>-681018601</t>
  </si>
  <si>
    <t>KAMENNÝ ZÁHOZ Ds=0.2÷0.4 m</t>
  </si>
  <si>
    <t>2,7"m3"</t>
  </si>
  <si>
    <t>-784196054</t>
  </si>
  <si>
    <t>Zához z lomového kamene neupraveného záhozového bez proštěrkování z terénu, hmotnosti jednotlivých kamenů do 200 kg</t>
  </si>
  <si>
    <t>KAMENNÝ ZÁHOZ Ds=0.2÷0.4 m, nový kámen</t>
  </si>
  <si>
    <t>3,9"m3"</t>
  </si>
  <si>
    <t>-79047957</t>
  </si>
  <si>
    <t>KAMENNÝ ZÁHOZ Ds=0.2÷0.4 m, starý kámen</t>
  </si>
  <si>
    <t xml:space="preserve">3,4"m3"   </t>
  </si>
  <si>
    <t>-602091192</t>
  </si>
  <si>
    <t>Zához z lomového kamene neupraveného záhozového Příplatek k cenám za urovnání viditelných ploch záhozu z kamene, hmotnosti jednotlivých kamenů do 200 kg</t>
  </si>
  <si>
    <t>9,9"m2"</t>
  </si>
  <si>
    <t>2061394622</t>
  </si>
  <si>
    <t>BALV. ROVNANINA Ds=0.6÷1 m</t>
  </si>
  <si>
    <t>11,4"m3"</t>
  </si>
  <si>
    <t>Úpravy povrchů, podlahy a osazování výplní</t>
  </si>
  <si>
    <t>63266000R</t>
  </si>
  <si>
    <t>Nátěr dna-polyuretanový vysoce elastický nátěr celkové tl. min 2 mm (1x primer, 2x pečetící vrstva, 1x finální pečetící vrstva)</t>
  </si>
  <si>
    <t>805815731</t>
  </si>
  <si>
    <t>Nátěr betonové podlahy pro chodníky mostu polyuretanový 2x elastický</t>
  </si>
  <si>
    <t>33817112R</t>
  </si>
  <si>
    <t>Osazování sloupků pro plavební znak ukotvením k pevnému podkladu</t>
  </si>
  <si>
    <t>-28049666</t>
  </si>
  <si>
    <t>1"ks"</t>
  </si>
  <si>
    <t>4044522R</t>
  </si>
  <si>
    <t>ocel. sloupek DN60, dl 1 m, trubka hladká bezešvá 60.3x4 mm, ocel 11353 pozink</t>
  </si>
  <si>
    <t>-1593837054</t>
  </si>
  <si>
    <t>914111111R</t>
  </si>
  <si>
    <t>Montáž plavebního znaku do velikosti 2 m2 objímkami na sloupek nebo konzolu</t>
  </si>
  <si>
    <t>-1543126908</t>
  </si>
  <si>
    <t>Montáž plavebního znaku do velikosti 2 m2 objímkami (2ks) na sloupek nebo konzolu</t>
  </si>
  <si>
    <t xml:space="preserve">PLAVEBNÍ ZNAČENÍ </t>
  </si>
  <si>
    <t>1"ks"  "plavební znak +2 ks objímek DN60 pozink pro uchycení značky na sloupek</t>
  </si>
  <si>
    <t>404-3</t>
  </si>
  <si>
    <t>plavební znak D3 - 1,2x1 m</t>
  </si>
  <si>
    <t>-1666157080</t>
  </si>
  <si>
    <t>příloha D. 2. 5</t>
  </si>
  <si>
    <t>141-3</t>
  </si>
  <si>
    <t>ochranné víko DN60, PE, černé</t>
  </si>
  <si>
    <t>38284615</t>
  </si>
  <si>
    <t>141-4</t>
  </si>
  <si>
    <t>kotvící patka pozink na průměr sloupku 60mm</t>
  </si>
  <si>
    <t>97708236</t>
  </si>
  <si>
    <t>Poznámka k položce:_x000D_
Součástí každého kusu jsou: 4ks závitové tyče M14x350, 4ks matice, 4ks podložek, 2ks jistícího šroubu M10x20.</t>
  </si>
  <si>
    <t>Těsnění dilatační spáry v kam. obkladu trvale plastickým PU tmelem mrazuvzdorným s aktivačním nátěrem</t>
  </si>
  <si>
    <t>-478381160</t>
  </si>
  <si>
    <t>23,6"m"</t>
  </si>
  <si>
    <t>95333412R</t>
  </si>
  <si>
    <t>Bobtnavý pásek do dilatačních spar betonových kcí bentonitový 20 x 20 mm</t>
  </si>
  <si>
    <t>1622037078</t>
  </si>
  <si>
    <t>-1007301433</t>
  </si>
  <si>
    <t>17,9"m"</t>
  </si>
  <si>
    <t>329907066</t>
  </si>
  <si>
    <t xml:space="preserve">30.24"kg"     "drážky provizorního hrazení"   </t>
  </si>
  <si>
    <t>-818924040</t>
  </si>
  <si>
    <t>0,0012"t"</t>
  </si>
  <si>
    <t>95396111R</t>
  </si>
  <si>
    <t>Kotva chemickým tmelem M 12 hl 200 mm do betonu, ŽB nebo kamene s vyvrtáním otvoru</t>
  </si>
  <si>
    <t>-617759020</t>
  </si>
  <si>
    <t>Kotva chemická s vyvrtáním otvoru do betonu, železobetonu nebo tvrdého kamene tmel, velikost M 12, hloubka 200 mm</t>
  </si>
  <si>
    <t>PLAVEBNÍ ZNAČENÍ  (kotva je součástí dodávky kotvící patky)</t>
  </si>
  <si>
    <t>4"ks"</t>
  </si>
  <si>
    <t>8"ks"</t>
  </si>
  <si>
    <t>95396512R</t>
  </si>
  <si>
    <t>Kotevní šroub nerez pro chemické kotvy M 12 dl 200 mm</t>
  </si>
  <si>
    <t>-1137448259</t>
  </si>
  <si>
    <t>-1207271178</t>
  </si>
  <si>
    <t>17,16</t>
  </si>
  <si>
    <t>1513517519</t>
  </si>
  <si>
    <t>BOURÁNÍ BET. KONSTRUKCÍ</t>
  </si>
  <si>
    <t>6"m3"</t>
  </si>
  <si>
    <t>985331213</t>
  </si>
  <si>
    <t>Dodatečné vlepování betonářské výztuže D 12 mm do chemické malty včetně vyvrtání otvoru</t>
  </si>
  <si>
    <t>446730864</t>
  </si>
  <si>
    <t>Dodatečné vlepování betonářské výztuže včetně vyvrtání a vyčištění otvoru chemickou maltou průměr výztuže 12 mm</t>
  </si>
  <si>
    <t>https://podminky.urs.cz/item/CS_URS_2025_01/985331213</t>
  </si>
  <si>
    <t xml:space="preserve">101"ks"*0,3 </t>
  </si>
  <si>
    <t>13021013</t>
  </si>
  <si>
    <t>tyč ocelová kruhová žebírková DIN 488 jakost B500B (10 505) výztuž do betonu D 12mm</t>
  </si>
  <si>
    <t>932478569</t>
  </si>
  <si>
    <t>0 " započítáno ve vyztužení konstrukce</t>
  </si>
  <si>
    <t>-1196002488</t>
  </si>
  <si>
    <t>(5,93-0,38-3,8)"m3"*2"t/m3"   "kamenná dlažba</t>
  </si>
  <si>
    <t>13,2"t"  "prostý beton</t>
  </si>
  <si>
    <t>3,7"t"  "malta ze spár</t>
  </si>
  <si>
    <t>9970135R2</t>
  </si>
  <si>
    <t>Vodorovná doprava kovového odpadu do šrotu</t>
  </si>
  <si>
    <t>1698455455</t>
  </si>
  <si>
    <t>1,3"m2"*133,2"kg/m2"/1000    "štětovnice VL504</t>
  </si>
  <si>
    <t>-740233618</t>
  </si>
  <si>
    <t>4,79"m3"*2"t/m3"   "kamenná dlažba</t>
  </si>
  <si>
    <t>17,16"m3"*2"t/m3"  "kamenné zdivo</t>
  </si>
  <si>
    <t>13,2"t"   "prostý beton</t>
  </si>
  <si>
    <t>3,4"m3"*2"t/m3"   "kámen z kamenné dlažby</t>
  </si>
  <si>
    <t>10,3"m3"*2"t/m3"  "kámen z kamenného zdiva</t>
  </si>
  <si>
    <t>1208057971</t>
  </si>
  <si>
    <t>naložení na mezideponii, zpětné využití</t>
  </si>
  <si>
    <t>3,4 "kamenná dlažba k zpětnému využití</t>
  </si>
  <si>
    <t>10,3"m3"  "kamenné zdivo k zpětnému využití</t>
  </si>
  <si>
    <t>2056822715</t>
  </si>
  <si>
    <t>1603222504</t>
  </si>
  <si>
    <t>14,5"m2"</t>
  </si>
  <si>
    <t>-1337339808</t>
  </si>
  <si>
    <t>14,5*0,0003 'Přepočtené koeficientem množství</t>
  </si>
  <si>
    <t>-620425912</t>
  </si>
  <si>
    <t>29"m2"   "napočítána dvounásobná plocha</t>
  </si>
  <si>
    <t>-702287479</t>
  </si>
  <si>
    <t>29*0,00041 'Přepočtené koeficientem množství</t>
  </si>
  <si>
    <t>2067368716</t>
  </si>
  <si>
    <t>OST_10</t>
  </si>
  <si>
    <t>ZÁCHRANNÉ PRVKY NA JEZU - dodávka a montáž</t>
  </si>
  <si>
    <t>-334906132</t>
  </si>
  <si>
    <t>Poznámka k položce:_x000D_
- zemní práce a základová patka jsou vykázany v samostatných položkách_x000D_
_x000D_
- svařenec z níže uvedených prvků_x000D_
-- jekl 40x40x3 mm, ocel pozink - 5,6m_x000D_
-- ocel plochá 40x6 mm, ocel pozink - 2,8m_x000D_
-- kotevní patky, ocel plochá 160x160x10 mm, ocel pozink - 2ks_x000D_
-- hák - ocel, kruhová pr. 12 mm, pozink - 0,35 m_x000D_
-- stříška - plech tl. 0.6 mm, pozink, poplastovaný - 1m2_x000D_
-- deska 700x700 mm, tl.10 mm, pěněné tuhé PVC pro exteriér - 0,49 m2_x000D_
-- spojovací materiál, pozink (deska, střecha) - 16 ks</t>
  </si>
  <si>
    <t>umístění na koruně nábřežní zdi v profilu jezu</t>
  </si>
  <si>
    <t>OST_10.1</t>
  </si>
  <si>
    <t xml:space="preserve">záchranná podkova (min. rozměry 500x500x100 mm) z PE pěny s PVC povlakem (UV stabil) </t>
  </si>
  <si>
    <t>-1756662660</t>
  </si>
  <si>
    <t>OST_10.2</t>
  </si>
  <si>
    <t xml:space="preserve">záchranné házecí lano, plovoucí, oranžové, PE, pr. min 8 mm, dl. 30 m s hákem </t>
  </si>
  <si>
    <t>-291119936</t>
  </si>
  <si>
    <t>OST_13</t>
  </si>
  <si>
    <t>Pohyblivý uzávěr vod. propusti, konstr. z neměkčeného PVC-CAW tl. 10 mm o rozměrech 2530 x 650 x 120 mm - montáž a dodávka</t>
  </si>
  <si>
    <t>1208342698</t>
  </si>
  <si>
    <t xml:space="preserve">Poznámka k položce:_x000D_
Vyhrazená změna závazku_x000D_
_x000D_
Pohyblivý uzávěr vod. propusti, konstr. z neměkčeného PVC-CAW tl. 10 mm o rozměrech 2510 x 650 x 120 mm s výztuží nosníkem IPE100 dl. 2,49 m (pozink) a korunou ze zaobleného prkna 2540 x 120 x 50 mm (dubová fošna, vakuo-tlakově impregnovaná), dodávka + montáž_x000D_
_x000D_
- 2x Drážky hrazení U 150x70x5 dl. 1,1 m, nerez A2 - 25,52 kg_x000D_
- Kotvy M12 x 150 mm, expan. cem. zálivka, nerez A2 -12 ks_x000D_
- Vrty do betonu pr. 16 mm, dl. 140 mm - 12 ks_x000D_
- Zámek drážek - šroub M16, dl. 200 mm + matka, nerez A2 - 2 ks_x000D_
- Neměkčený PVC-CAW tl. 10 mm - 4 m2_x000D_
- Nosník IPE 100, dl. 2,49 ocel S235JR, pozink - 20,3 kg_x000D_
- Polystyren XPS, tl. 100 mm, plocha 1,4 m2_x000D_
- Fošna 120x50x2540mm, dub, vakuotlaková impr. - 0,0153 m3_x000D_
- Teflonová deska tl. 4 mm, PTFE - 0,6m2_x000D_
- Prům. těsnící kartáč v AL liště tvaru H, 25+25 mm, AL+PPL - 5 m_x000D_
- Prům. těsnící kartáč v AL liště tvaru F, 25+25 mm, AL+PPL - 2,4 m_x000D_
_x000D_
</t>
  </si>
  <si>
    <t>příloha D.9.16</t>
  </si>
  <si>
    <t>SO 02.2 - Schodiště v nadjezí</t>
  </si>
  <si>
    <t>122351102</t>
  </si>
  <si>
    <t>Odkopávky a prokopávky nezapažené v hornině třídy těžitelnosti II skupiny 4 objem do 50 m3 strojně</t>
  </si>
  <si>
    <t>-979013060</t>
  </si>
  <si>
    <t>Odkopávky a prokopávky nezapažené strojně v hornině třídy těžitelnosti II skupiny 4 přes 20 do 50 m3</t>
  </si>
  <si>
    <t>https://podminky.urs.cz/item/CS_URS_2025_01/122351102</t>
  </si>
  <si>
    <t>30,6"m3"</t>
  </si>
  <si>
    <t>122451102</t>
  </si>
  <si>
    <t>Odkopávky a prokopávky nezapažené v hornině třídy těžitelnosti II skupiny 5 objem do 50 m3 strojně</t>
  </si>
  <si>
    <t>-776746159</t>
  </si>
  <si>
    <t>Odkopávky a prokopávky nezapažené strojně v hornině třídy těžitelnosti II skupiny 5 přes 20 do 50 m3</t>
  </si>
  <si>
    <t>https://podminky.urs.cz/item/CS_URS_2025_01/122451102</t>
  </si>
  <si>
    <t>12,2"m3"</t>
  </si>
  <si>
    <t>989827029</t>
  </si>
  <si>
    <t>SEŘÍZNUTÍ ŠTĚTOVNIC VL504</t>
  </si>
  <si>
    <t>1481714681</t>
  </si>
  <si>
    <t>SEŘÍZNUTÍ ŠTĚTOVNIC</t>
  </si>
  <si>
    <t>příloha D.5.2, D.6.4a</t>
  </si>
  <si>
    <t>3,2"m"</t>
  </si>
  <si>
    <t>162251122</t>
  </si>
  <si>
    <t>Vodorovné přemístění přes 20 do 50 m výkopku/sypaniny z horniny třídy těžitelnosti II skupiny 4 a 5</t>
  </si>
  <si>
    <t>-541719329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</si>
  <si>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</si>
  <si>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https://podminky.urs.cz/item/CS_URS_2025_01/162251122</t>
  </si>
  <si>
    <t>vod. přemístění výkopku na mezideponii do 50 m</t>
  </si>
  <si>
    <t>30,6"m3"   "hor tř. II/4</t>
  </si>
  <si>
    <t>12,2"m3"   "hor tř. II/5</t>
  </si>
  <si>
    <t>vod. přemístění výkopku z mezideponie, využití do zásypu</t>
  </si>
  <si>
    <t>11,3"m3"</t>
  </si>
  <si>
    <t>-1490484719</t>
  </si>
  <si>
    <t>30,6"m3"   "výkop hor tř. II/4</t>
  </si>
  <si>
    <t>12,2"m3"   "výkop hor tř. II/5</t>
  </si>
  <si>
    <t>-11,3"m3"                 "odpočet, zpětný zásyp</t>
  </si>
  <si>
    <t>-1068813835</t>
  </si>
  <si>
    <t>1908109201</t>
  </si>
  <si>
    <t xml:space="preserve">20,2"m2"  </t>
  </si>
  <si>
    <t>-1094397906</t>
  </si>
  <si>
    <t xml:space="preserve">31,6"m2"  </t>
  </si>
  <si>
    <t>-1291973920</t>
  </si>
  <si>
    <t>10"m2"+8,82"m2"</t>
  </si>
  <si>
    <t>-424548102</t>
  </si>
  <si>
    <t>příloha D.3.1, D.4.2, D.5.2, D.6.4a</t>
  </si>
  <si>
    <t>14,11"m3"</t>
  </si>
  <si>
    <t>-1602784537</t>
  </si>
  <si>
    <t>23,06"m2"</t>
  </si>
  <si>
    <t>BEDNĚNÍ - schody</t>
  </si>
  <si>
    <t>8,82"m2"</t>
  </si>
  <si>
    <t>1692524489</t>
  </si>
  <si>
    <t>-1742427827</t>
  </si>
  <si>
    <t xml:space="preserve">příloha D.8.4  </t>
  </si>
  <si>
    <t>0,392"t"</t>
  </si>
  <si>
    <t>1090910934</t>
  </si>
  <si>
    <t>0,128</t>
  </si>
  <si>
    <t>692061748</t>
  </si>
  <si>
    <t>0,814</t>
  </si>
  <si>
    <t>908426870</t>
  </si>
  <si>
    <t>75,8"m"</t>
  </si>
  <si>
    <t>-879670733</t>
  </si>
  <si>
    <t xml:space="preserve">5,46"m3"   </t>
  </si>
  <si>
    <t>-2126326217</t>
  </si>
  <si>
    <t xml:space="preserve">1,1"m3"   </t>
  </si>
  <si>
    <t>46321113R</t>
  </si>
  <si>
    <t>Rovnanina objemu přes 3 m3 z lomového kamene Ds=0,5m s urovnáním líce s proštěrkováním</t>
  </si>
  <si>
    <t>-1040922636</t>
  </si>
  <si>
    <t>BALV. ROVNANINA Ds=0.5 m</t>
  </si>
  <si>
    <t>5,3"m3"</t>
  </si>
  <si>
    <t>-369803137</t>
  </si>
  <si>
    <t>4,4"m"</t>
  </si>
  <si>
    <t>-902510387</t>
  </si>
  <si>
    <t>1263558694</t>
  </si>
  <si>
    <t>5,94"t"   "prostý beton</t>
  </si>
  <si>
    <t>-297100280</t>
  </si>
  <si>
    <t>11,8"m2"*133,2"kg/m2"/1000    "štětovnice VL504</t>
  </si>
  <si>
    <t>-106179038</t>
  </si>
  <si>
    <t>-1090543950</t>
  </si>
  <si>
    <t>SO 02.3 - Schodiště v podjezí</t>
  </si>
  <si>
    <t>-1493043760</t>
  </si>
  <si>
    <t>BOURÁNÍ KAM. DLAŽBY DO BETONU</t>
  </si>
  <si>
    <t>8,12"m3"</t>
  </si>
  <si>
    <t>93432103</t>
  </si>
  <si>
    <t>8,12"m3"*0,7</t>
  </si>
  <si>
    <t>-1658342291</t>
  </si>
  <si>
    <t>121151103</t>
  </si>
  <si>
    <t>Sejmutí ornice plochy do 100 m2 tl vrstvy do 200 mm strojně</t>
  </si>
  <si>
    <t>815283581</t>
  </si>
  <si>
    <t>Sejmutí ornice strojně při souvislé ploše do 100 m2, tl. vrstvy do 200 mm</t>
  </si>
  <si>
    <t>https://podminky.urs.cz/item/CS_URS_2025_01/121151103</t>
  </si>
  <si>
    <t>SKRÝVKA ORNICE  tl 200 mm</t>
  </si>
  <si>
    <t>54"m2"</t>
  </si>
  <si>
    <t>122351101</t>
  </si>
  <si>
    <t>Odkopávky a prokopávky nezapažené v hornině třídy těžitelnosti II skupiny 4 objem do 20 m3 strojně</t>
  </si>
  <si>
    <t>-1029938372</t>
  </si>
  <si>
    <t>Odkopávky a prokopávky nezapažené strojně v hornině třídy těžitelnosti II skupiny 4 do 20 m3</t>
  </si>
  <si>
    <t>https://podminky.urs.cz/item/CS_URS_2025_01/122351101</t>
  </si>
  <si>
    <t>5,4"m3"</t>
  </si>
  <si>
    <t>122451101</t>
  </si>
  <si>
    <t>Odkopávky a prokopávky nezapažené v hornině třídy těžitelnosti II skupiny 5 objem do 20 m3 strojně</t>
  </si>
  <si>
    <t>2071251764</t>
  </si>
  <si>
    <t>Odkopávky a prokopávky nezapažené strojně v hornině třídy těžitelnosti II skupiny 5 do 20 m3</t>
  </si>
  <si>
    <t>https://podminky.urs.cz/item/CS_URS_2025_01/122451101</t>
  </si>
  <si>
    <t>9"m3"</t>
  </si>
  <si>
    <t>162251102</t>
  </si>
  <si>
    <t>Vodorovné přemístění přes 20 do 50 m výkopku/sypaniny z horniny třídy těžitelnosti I skupiny 1 až 3</t>
  </si>
  <si>
    <t>-1547239459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</si>
  <si>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</si>
  <si>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https://podminky.urs.cz/item/CS_URS_2025_01/162251102</t>
  </si>
  <si>
    <t>vod. přemístění ornice na mezideponii do 50m</t>
  </si>
  <si>
    <t>54"m2"*0,2</t>
  </si>
  <si>
    <t>vod. přemístění ornice z mezideponie, využití k rozprostření</t>
  </si>
  <si>
    <t>431955699</t>
  </si>
  <si>
    <t>5,4"m3"   "hor tř. II/4</t>
  </si>
  <si>
    <t>9"m3"   "hor tř. II/5</t>
  </si>
  <si>
    <t>3,3"m3"</t>
  </si>
  <si>
    <t>866193265</t>
  </si>
  <si>
    <t>5,4"m3"   "výkop hor tř. II/4</t>
  </si>
  <si>
    <t>9"m3"   "výkop hor tř. II/5</t>
  </si>
  <si>
    <t>-3,3"m3"                 "odpočet, zpětný zásyp</t>
  </si>
  <si>
    <t>1491828464</t>
  </si>
  <si>
    <t>181351003</t>
  </si>
  <si>
    <t>Rozprostření ornice tl vrstvy do 200 mm pl do 100 m2 v rovině nebo ve svahu do 1:5 strojně</t>
  </si>
  <si>
    <t>-213494477</t>
  </si>
  <si>
    <t>Rozprostření a urovnání ornice v rovině nebo ve svahu sklonu do 1:5 strojně při souvislé ploše do 100 m2, tl. vrstvy do 200 mm</t>
  </si>
  <si>
    <t>https://podminky.urs.cz/item/CS_URS_2025_01/181351003</t>
  </si>
  <si>
    <t>příloha D.5.2, D.6.4b</t>
  </si>
  <si>
    <t>zpětné rozprostření ornice tl 200 mm</t>
  </si>
  <si>
    <t xml:space="preserve">54"m2"  </t>
  </si>
  <si>
    <t>181411121</t>
  </si>
  <si>
    <t>Založení lučního trávníku výsevem pl do 1000 m2 v rovině a ve svahu do 1:5</t>
  </si>
  <si>
    <t>-233042874</t>
  </si>
  <si>
    <t>Založení trávníku na půdě předem připravené plochy do 1000 m2 výsevem včetně utažení lučního v rovině nebo na svahu do 1:5</t>
  </si>
  <si>
    <t>https://podminky.urs.cz/item/CS_URS_2025_01/181411121</t>
  </si>
  <si>
    <t>2099703965</t>
  </si>
  <si>
    <t>54*0,02 'Přepočtené koeficientem množství</t>
  </si>
  <si>
    <t>2039320010</t>
  </si>
  <si>
    <t xml:space="preserve">79"m2"  </t>
  </si>
  <si>
    <t>545434552</t>
  </si>
  <si>
    <t xml:space="preserve">24"m2"  </t>
  </si>
  <si>
    <t>-1571046737</t>
  </si>
  <si>
    <t>ZDIVO - SCHODIŠTĚ</t>
  </si>
  <si>
    <t>5,68"m3"  "stávající kámen</t>
  </si>
  <si>
    <t>32121335R</t>
  </si>
  <si>
    <t xml:space="preserve">Zdivo nadzákladové z lomového kamene vodních staveb obkladní s vyspárováním + krystalizační přísada </t>
  </si>
  <si>
    <t>-1764246396</t>
  </si>
  <si>
    <t>4,67"m3"  "nový kámen</t>
  </si>
  <si>
    <t>1267898506</t>
  </si>
  <si>
    <t xml:space="preserve">příloha D.3.1, D.4.2, D.5.2, D.6.4b  </t>
  </si>
  <si>
    <t>beton C25/30 XC4, XF3</t>
  </si>
  <si>
    <t>7,56"m3"</t>
  </si>
  <si>
    <t>399315430</t>
  </si>
  <si>
    <t>příloha D.3.1, D.4.2, D.5.2, D.6.4b</t>
  </si>
  <si>
    <t>5,21"m2"</t>
  </si>
  <si>
    <t>888826341</t>
  </si>
  <si>
    <t>-1910864805</t>
  </si>
  <si>
    <t>příloha D.8.2</t>
  </si>
  <si>
    <t>75,84"m2"*7,9"kg/m2"/1000</t>
  </si>
  <si>
    <t>-1706721544</t>
  </si>
  <si>
    <t xml:space="preserve">3,93"m3"   </t>
  </si>
  <si>
    <t>2068573215</t>
  </si>
  <si>
    <t xml:space="preserve">1"m3"   </t>
  </si>
  <si>
    <t>241867754</t>
  </si>
  <si>
    <t>3,6"m3"</t>
  </si>
  <si>
    <t>1084008719</t>
  </si>
  <si>
    <t>11,9"m3"</t>
  </si>
  <si>
    <t>-990934473</t>
  </si>
  <si>
    <t>(8,12-5,68)"m3"*2"t/m3"   "kamenná dlažba</t>
  </si>
  <si>
    <t>26,18"t"   "prostý beton</t>
  </si>
  <si>
    <t>5,1"t"  "malta ze spár</t>
  </si>
  <si>
    <t>-607096783</t>
  </si>
  <si>
    <t>8,12"m3"*2"t/m3"   "kamenná dlažba</t>
  </si>
  <si>
    <t>26,18  "prostý beton</t>
  </si>
  <si>
    <t>5,68"m3"*2"t/m3"   "kamenná dlažba</t>
  </si>
  <si>
    <t>801121099</t>
  </si>
  <si>
    <t>5,68"m3"*2"t/m3"   "kamenná dlažba k zpětnému využití</t>
  </si>
  <si>
    <t>-1949153406</t>
  </si>
  <si>
    <t>SO 02.4 - Rekonstrukce koruny štětové stěny</t>
  </si>
  <si>
    <t xml:space="preserve">    783 - Dokončovací práce - nátěry</t>
  </si>
  <si>
    <t xml:space="preserve">    789 - Povrchové úpravy ocelových konstrukcí a technologických zařízení</t>
  </si>
  <si>
    <t>132351252</t>
  </si>
  <si>
    <t>Hloubení rýh nezapažených š do 2000 mm v hornině třídy těžitelnosti II skupiny 4 objem do 50 m3 strojně</t>
  </si>
  <si>
    <t>-122222469</t>
  </si>
  <si>
    <t>Hloubení nezapažených rýh šířky přes 800 do 2 000 mm strojně s urovnáním dna do předepsaného profilu a spádu v hornině třídy těžitelnosti II skupiny 4 přes 20 do 50 m3</t>
  </si>
  <si>
    <t>https://podminky.urs.cz/item/CS_URS_2025_01/132351252</t>
  </si>
  <si>
    <t>příloha D.5.2, D.9.17</t>
  </si>
  <si>
    <t>23,7"m3"</t>
  </si>
  <si>
    <t>-276569360</t>
  </si>
  <si>
    <t>23,7"m3"   "hor tř. II/4</t>
  </si>
  <si>
    <t>13,8"m3"</t>
  </si>
  <si>
    <t>1420524129</t>
  </si>
  <si>
    <t>23,7"m3"   "výkop hor tř. II/4</t>
  </si>
  <si>
    <t>-13,8"m3"                 "odpočet, zpětný zásyp</t>
  </si>
  <si>
    <t>167151102</t>
  </si>
  <si>
    <t>Nakládání výkopku z hornin třídy těžitelnosti II skupiny 4 a 5 do 100 m3</t>
  </si>
  <si>
    <t>440872002</t>
  </si>
  <si>
    <t>Nakládání, skládání a překládání neulehlého výkopku nebo sypaniny strojně nakládání, množství do 100 m3, z horniny třídy těžitelnosti II, skupiny 4 a 5</t>
  </si>
  <si>
    <t>https://podminky.urs.cz/item/CS_URS_2025_01/167151102</t>
  </si>
  <si>
    <t>naložení výkopku na mezideponie, využití do zásypu</t>
  </si>
  <si>
    <t>2005416223</t>
  </si>
  <si>
    <t>948088691</t>
  </si>
  <si>
    <t>příloha D.9.17</t>
  </si>
  <si>
    <t>-51970215</t>
  </si>
  <si>
    <t>60,14"m2"</t>
  </si>
  <si>
    <t>805801145</t>
  </si>
  <si>
    <t>Konstrukce z vodostavebního betonu mrazuvzdorného tř. C 30/37 XA1, XC4, XF3, XM2 provzdušnění 3%,</t>
  </si>
  <si>
    <t>13,69"m3"</t>
  </si>
  <si>
    <t>1649580475</t>
  </si>
  <si>
    <t>85,59"m2"</t>
  </si>
  <si>
    <t>-1279690304</t>
  </si>
  <si>
    <t>-75952292</t>
  </si>
  <si>
    <t>KARI síť 10/100-10/100</t>
  </si>
  <si>
    <t>80,88"m2"*12,34"kg/m2"/1000</t>
  </si>
  <si>
    <t>2112630317</t>
  </si>
  <si>
    <t>126,9</t>
  </si>
  <si>
    <t>4113543R1</t>
  </si>
  <si>
    <t>Zřízení podpěrné konstrukce stropů výšky do 4 m tl 55 cm</t>
  </si>
  <si>
    <t>1268374582</t>
  </si>
  <si>
    <t>Podpěrná konstrukce stropů - desek, kleneb a skořepin výška podepření do 4 m tloušťka stropu 55 cm zřízení</t>
  </si>
  <si>
    <t>podepření části žb koruny</t>
  </si>
  <si>
    <t>0,34 * 39,5</t>
  </si>
  <si>
    <t>4113543R2</t>
  </si>
  <si>
    <t>Odstranění podpěrné konstrukce stropů výšky do 4 m tl 55 cm</t>
  </si>
  <si>
    <t>-229082952</t>
  </si>
  <si>
    <t>Podpěrná konstrukce stropů - desek, kleneb a skořepin výška podepření do 4 m tloušťka stropu 55 cm odstranění</t>
  </si>
  <si>
    <t>1244123124</t>
  </si>
  <si>
    <t>PODKLADNÍ BETON C16/20 tl. 300 mm</t>
  </si>
  <si>
    <t xml:space="preserve">7,47"m3"   </t>
  </si>
  <si>
    <t>1531928409</t>
  </si>
  <si>
    <t>4,95</t>
  </si>
  <si>
    <t>1499950234</t>
  </si>
  <si>
    <t>15,8"m3"</t>
  </si>
  <si>
    <t>977271110</t>
  </si>
  <si>
    <t>Řezání ocelových profilů na staveništi úhlovou bruskou průřezu do 200 mm2</t>
  </si>
  <si>
    <t>764514674</t>
  </si>
  <si>
    <t>https://podminky.urs.cz/item/CS_URS_2025_01/977271110</t>
  </si>
  <si>
    <t>Odříznutí podpěr štětovnic - R24</t>
  </si>
  <si>
    <t>20"ks"</t>
  </si>
  <si>
    <t>1549104442</t>
  </si>
  <si>
    <t>34,76"t"    "prostý beton</t>
  </si>
  <si>
    <t>0,793"t"   "abrazivo z otryskání</t>
  </si>
  <si>
    <t>-98035954</t>
  </si>
  <si>
    <t>0,5"m"*20"ks"*3,551"kg/m"/1000    "podpěry štětovnic - R24</t>
  </si>
  <si>
    <t>79"m2"*133,2"kg/m2"/1000    "štětovnice VL504</t>
  </si>
  <si>
    <t>-1172440228</t>
  </si>
  <si>
    <t>odvoz na mezideponii do 200 m</t>
  </si>
  <si>
    <t>34,76   "prostý beton</t>
  </si>
  <si>
    <t>-57105461</t>
  </si>
  <si>
    <t>76799670R</t>
  </si>
  <si>
    <t xml:space="preserve">Demontáž atypických zámečnických konstrukcí </t>
  </si>
  <si>
    <t>-1893422493</t>
  </si>
  <si>
    <t>Odstranění stáv. položených štětovnic VL504 tvořících korunu stěny</t>
  </si>
  <si>
    <t>79"m2"*133,2"kg/m2"</t>
  </si>
  <si>
    <t>783</t>
  </si>
  <si>
    <t>Dokončovací práce - nátěry</t>
  </si>
  <si>
    <t>78330410R</t>
  </si>
  <si>
    <t>Antikorozní zinksilikátový nátěr se středně vysokým obsahem kovového zinku (šedozelený odstín)</t>
  </si>
  <si>
    <t>2029395337</t>
  </si>
  <si>
    <t>stávající štětovnice</t>
  </si>
  <si>
    <t>61"m2"</t>
  </si>
  <si>
    <t>783327101</t>
  </si>
  <si>
    <t>Krycí jednonásobný akrylátový nátěr zámečnických konstrukcí</t>
  </si>
  <si>
    <t>-1610583987</t>
  </si>
  <si>
    <t>Krycí nátěr (email) zámečnických konstrukcí jednonásobný akrylátový</t>
  </si>
  <si>
    <t>https://podminky.urs.cz/item/CS_URS_2025_01/783327101</t>
  </si>
  <si>
    <t>789</t>
  </si>
  <si>
    <t>Povrchové úpravy ocelových konstrukcí a technologických zařízení</t>
  </si>
  <si>
    <t>789224532</t>
  </si>
  <si>
    <t>Otryskání abrazivem ze strusky ocelových kcí třídy IV stupeň zarezavění C stupeň přípravy Sa 2 1/2</t>
  </si>
  <si>
    <t>-723576466</t>
  </si>
  <si>
    <t>Otryskání povrchů ocelových konstrukcí suché abrazivní tryskání abrazivem ze strusky třídy IV stupeň zrezivění C, stupeň přípravy Sa 2 1/2</t>
  </si>
  <si>
    <t>https://podminky.urs.cz/item/CS_URS_2025_01/789224532</t>
  </si>
  <si>
    <t>Očištění stáv. svislých štětovnic - otryskání na stupeň SA 2.5</t>
  </si>
  <si>
    <t>SO 03 - Rybí přechod RPII u MVE</t>
  </si>
  <si>
    <t xml:space="preserve">    5 - Komunikace</t>
  </si>
  <si>
    <t xml:space="preserve">    751 - Vzduchotechnika</t>
  </si>
  <si>
    <t>111251102</t>
  </si>
  <si>
    <t>Odstranění křovin a stromů průměru kmene do 100 mm i s kořeny sklonu terénu do 1:5 z celkové plochy přes 100 do 500 m2 strojně</t>
  </si>
  <si>
    <t>-2089902927</t>
  </si>
  <si>
    <t>Odstranění křovin a stromů s odstraněním kořenů strojně průměru kmene do 100 mm v rovině nebo ve svahu sklonu terénu do 1:5, při celkové ploše přes 100 do 500 m2</t>
  </si>
  <si>
    <t>https://podminky.urs.cz/item/CS_URS_2025_01/111251102</t>
  </si>
  <si>
    <t xml:space="preserve">příloha C.5.2  </t>
  </si>
  <si>
    <t>330"m2"</t>
  </si>
  <si>
    <t>-1094606639</t>
  </si>
  <si>
    <t>VYUŽITÍ KAMENŮ DO ZÁHOZŮ</t>
  </si>
  <si>
    <t>24,9"m3"*0,8</t>
  </si>
  <si>
    <t>-2009255239</t>
  </si>
  <si>
    <t>1150687368</t>
  </si>
  <si>
    <t>příloha D.3.2, D.4.3, D.5.3</t>
  </si>
  <si>
    <t>SKRÝVKA ORNICE  tl 100 mm</t>
  </si>
  <si>
    <t>1272,1"m2"</t>
  </si>
  <si>
    <t>-397562557</t>
  </si>
  <si>
    <t>1455,7-616,9</t>
  </si>
  <si>
    <t>příloha D.9.26</t>
  </si>
  <si>
    <t>OCEL. SKLOPNÝ PARK. SLOUPEK</t>
  </si>
  <si>
    <t>0,90</t>
  </si>
  <si>
    <t>131351206</t>
  </si>
  <si>
    <t>Hloubení jam zapažených v hornině třídy těžitelnosti II skupiny 4 objem do 5000 m3 strojně</t>
  </si>
  <si>
    <t>-1814727069</t>
  </si>
  <si>
    <t>Hloubení zapažených jam a zářezů strojně s urovnáním dna do předepsaného profilu a spádu v hornině třídy těžitelnosti II skupiny 4 přes 1 000 do 5 000 m3</t>
  </si>
  <si>
    <t>https://podminky.urs.cz/item/CS_URS_2025_01/131351206</t>
  </si>
  <si>
    <t>616,9"m3"</t>
  </si>
  <si>
    <t>-895565559</t>
  </si>
  <si>
    <t>398,1-164,1</t>
  </si>
  <si>
    <t>131451206</t>
  </si>
  <si>
    <t>Hloubení jam zapažených v hornině třídy těžitelnosti II skupiny 5 objem do 5000 m3 strojně</t>
  </si>
  <si>
    <t>356419825</t>
  </si>
  <si>
    <t>Hloubení zapažených jam a zářezů strojně s urovnáním dna do předepsaného profilu a spádu v hornině třídy těžitelnosti II skupiny 5 přes 1 000 do 5 000 m3</t>
  </si>
  <si>
    <t>https://podminky.urs.cz/item/CS_URS_2025_01/131451206</t>
  </si>
  <si>
    <t>164,1"m3"</t>
  </si>
  <si>
    <t>151101201</t>
  </si>
  <si>
    <t>Zřízení příložného pažení stěn výkopu hl do 4 m</t>
  </si>
  <si>
    <t>681319325</t>
  </si>
  <si>
    <t>Zřízení pažení stěn výkopu bez rozepření nebo vzepření příložné, hloubky do 4 m</t>
  </si>
  <si>
    <t>https://podminky.urs.cz/item/CS_URS_2025_01/151101201</t>
  </si>
  <si>
    <t>Příložné pažení, výšky do 3.2 m</t>
  </si>
  <si>
    <t>15"m2"</t>
  </si>
  <si>
    <t>151101202</t>
  </si>
  <si>
    <t>Zřízení příložného pažení stěn výkopu hl přes 4 do 8 m</t>
  </si>
  <si>
    <t>333235098</t>
  </si>
  <si>
    <t>Zřízení pažení stěn výkopu bez rozepření nebo vzepření příložné, hloubky přes 4 do 8 m</t>
  </si>
  <si>
    <t>https://podminky.urs.cz/item/CS_URS_2025_01/151101202</t>
  </si>
  <si>
    <t>Příložné pažení, výšky do 4,6 m</t>
  </si>
  <si>
    <t>55"m2"</t>
  </si>
  <si>
    <t>151101211</t>
  </si>
  <si>
    <t>Odstranění příložného pažení stěn hl do 4 m</t>
  </si>
  <si>
    <t>1622673005</t>
  </si>
  <si>
    <t>Odstranění pažení stěn výkopu bez rozepření nebo vzepření s uložením pažin na vzdálenost do 3 m od okraje výkopu příložné, hloubky do 4 m</t>
  </si>
  <si>
    <t>https://podminky.urs.cz/item/CS_URS_2025_01/151101211</t>
  </si>
  <si>
    <t>151101212</t>
  </si>
  <si>
    <t>Odstranění příložného pažení stěn hl přes 4 do 8 m</t>
  </si>
  <si>
    <t>-153475077</t>
  </si>
  <si>
    <t>Odstranění pažení stěn výkopu bez rozepření nebo vzepření s uložením pažin na vzdálenost do 3 m od okraje výkopu příložné, hloubky přes 4 do 8 m</t>
  </si>
  <si>
    <t>https://podminky.urs.cz/item/CS_URS_2025_01/151101212</t>
  </si>
  <si>
    <t>151101401</t>
  </si>
  <si>
    <t>Zřízení vzepření stěn při pažení příložném hl do 4 m</t>
  </si>
  <si>
    <t>-1348165170</t>
  </si>
  <si>
    <t>Zřízení vzepření zapažených stěn výkopů s potřebným přepažováním při pažení příložném, hloubky do 4 m</t>
  </si>
  <si>
    <t>https://podminky.urs.cz/item/CS_URS_2025_01/151101401</t>
  </si>
  <si>
    <t>Příložné pažení výšky do 3.2 m</t>
  </si>
  <si>
    <t>5"m"*3"m"*3,2"m"</t>
  </si>
  <si>
    <t>151101402</t>
  </si>
  <si>
    <t>Zřízení vzepření stěn při pažení příložném hl přes 4 do 8 m</t>
  </si>
  <si>
    <t>-865456154</t>
  </si>
  <si>
    <t>Zřízení vzepření zapažených stěn výkopů s potřebným přepažováním při pažení příložném, hloubky přes 4 do 8 m</t>
  </si>
  <si>
    <t>https://podminky.urs.cz/item/CS_URS_2025_01/151101402</t>
  </si>
  <si>
    <t>Příložné pažení  výšky do 4.6 m</t>
  </si>
  <si>
    <t>4,6*12*6</t>
  </si>
  <si>
    <t>151101411</t>
  </si>
  <si>
    <t>Odstranění vzepření stěn při pažení příložném hl do 4 m</t>
  </si>
  <si>
    <t>-1300302835</t>
  </si>
  <si>
    <t>Odstranění vzepření stěn výkopů s uložením materiálu na vzdálenost do 3 m od kraje výkopu při pažení příložném, hloubky do 4 m</t>
  </si>
  <si>
    <t>https://podminky.urs.cz/item/CS_URS_2025_01/151101411</t>
  </si>
  <si>
    <t>151101412</t>
  </si>
  <si>
    <t>Odstranění vzepření stěn při pažení příložném hl přes 4 do 8 m</t>
  </si>
  <si>
    <t>1504919737</t>
  </si>
  <si>
    <t>Odstranění vzepření stěn výkopů s uložením materiálu na vzdálenost do 3 m od kraje výkopu při pažení příložném, hloubky přes 4 do 8 m</t>
  </si>
  <si>
    <t>https://podminky.urs.cz/item/CS_URS_2025_01/151101412</t>
  </si>
  <si>
    <t>16220140R.3</t>
  </si>
  <si>
    <t>-596488363</t>
  </si>
  <si>
    <t xml:space="preserve">Poznámka k položce:_x000D_
křoviny 330m2_x000D_
</t>
  </si>
  <si>
    <t>-1206511365</t>
  </si>
  <si>
    <t>vod. přemístění ornice z mezideponie</t>
  </si>
  <si>
    <t>1272,1"m2"*0,1</t>
  </si>
  <si>
    <t>823,6"m2"*0,2</t>
  </si>
  <si>
    <t>786770078</t>
  </si>
  <si>
    <t>(838,8+616,9)"m3"   "hor tř. II/4</t>
  </si>
  <si>
    <t>(234+164,1)"m3"    "hor tř. II/5</t>
  </si>
  <si>
    <t>571,2"m3"</t>
  </si>
  <si>
    <t>16275113R_03</t>
  </si>
  <si>
    <t>866525000</t>
  </si>
  <si>
    <t>(838,8+616,9)"m3"   "výkop hor tř. II/4</t>
  </si>
  <si>
    <t>(234+164,1)"m3"     "výkop hor tř. II/5</t>
  </si>
  <si>
    <t>0,9"m3"   "výkop pro patku sloupku</t>
  </si>
  <si>
    <t>1,231"m3"  "výkop pro sloupky oplocení</t>
  </si>
  <si>
    <t>-571,2"m3"                 "odpočet, zpětný zásyp</t>
  </si>
  <si>
    <t>-0,84"m3"                 "odpočet, zpětný zásyp sloupek</t>
  </si>
  <si>
    <t>167151111</t>
  </si>
  <si>
    <t>Nakládání výkopku z hornin třídy těžitelnosti I skupiny 1 až 3 přes 100 m3</t>
  </si>
  <si>
    <t>-124399767</t>
  </si>
  <si>
    <t>Nakládání, skládání a překládání neulehlého výkopku nebo sypaniny strojně nakládání, množství přes 100 m3, z hornin třídy těžitelnosti I, skupiny 1 až 3</t>
  </si>
  <si>
    <t>https://podminky.urs.cz/item/CS_URS_2025_01/167151111</t>
  </si>
  <si>
    <t>350317001</t>
  </si>
  <si>
    <t>896093128</t>
  </si>
  <si>
    <t>0,84"m3"</t>
  </si>
  <si>
    <t>175151101</t>
  </si>
  <si>
    <t>Obsypání potrubí strojně sypaninou bez prohození, uloženou do 3 m</t>
  </si>
  <si>
    <t>1828516415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</si>
  <si>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</si>
  <si>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</si>
  <si>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 xml:space="preserve">příloha D.9.23 </t>
  </si>
  <si>
    <t>Tlakové potrubí vábící vody HDPE DN225x12.8, PN7.5</t>
  </si>
  <si>
    <t>Obsyp potrubí</t>
  </si>
  <si>
    <t>10,4"m3"</t>
  </si>
  <si>
    <t>příloha D.9.24</t>
  </si>
  <si>
    <t>Potrubí gravitačního odvodnění pozorovatelny PVC KG 110x3.2 SN4</t>
  </si>
  <si>
    <t xml:space="preserve">Obsyp potrubí </t>
  </si>
  <si>
    <t>2,9"m3"</t>
  </si>
  <si>
    <t>58337331</t>
  </si>
  <si>
    <t>štěrkopísek frakce 0/22</t>
  </si>
  <si>
    <t>-2066981866</t>
  </si>
  <si>
    <t>13,3*2 'Přepočtené koeficientem množství</t>
  </si>
  <si>
    <t>-478056480</t>
  </si>
  <si>
    <t xml:space="preserve">823,6"m2"  </t>
  </si>
  <si>
    <t>ROZŠÍŘENÍ MLATOVÉ CESTY</t>
  </si>
  <si>
    <t>Rozprostření ornice tl 50mm</t>
  </si>
  <si>
    <t>61,2"m2"</t>
  </si>
  <si>
    <t>-117569667</t>
  </si>
  <si>
    <t xml:space="preserve">823,6"m2"*0,2   "rozprostření tl. 200 mm  </t>
  </si>
  <si>
    <t>-1272,1"m2"*0,1   "sejmutí tl. 100 mm</t>
  </si>
  <si>
    <t>Mezisoučet</t>
  </si>
  <si>
    <t>61,2"m2"*0,05</t>
  </si>
  <si>
    <t>40,57*1,6 'Přepočtené koeficientem množství</t>
  </si>
  <si>
    <t>-840297668</t>
  </si>
  <si>
    <t>příloha D.3.2</t>
  </si>
  <si>
    <t>1547438995</t>
  </si>
  <si>
    <t>823,6*0,02 'Přepočtené koeficientem množství</t>
  </si>
  <si>
    <t>-870296693</t>
  </si>
  <si>
    <t xml:space="preserve">1487,5"m2"  </t>
  </si>
  <si>
    <t>-1659415340</t>
  </si>
  <si>
    <t>451,8"m2"</t>
  </si>
  <si>
    <t>-2054492467</t>
  </si>
  <si>
    <t>7"ks"    "D 110 mm</t>
  </si>
  <si>
    <t>270002102</t>
  </si>
  <si>
    <t>Vložení trub průřezu do 0,02 m2 do otvorů vytvořených v základech tl přes 0,5 do 1 m</t>
  </si>
  <si>
    <t>-1947704148</t>
  </si>
  <si>
    <t>Vložení trub (chrániček) do otvorů vytvořených v základových konstrukcích včetně utěsnění vnější průřezové plochy do 0,02 m2, tloušťky zdi přes 0,5 do 1,0 m</t>
  </si>
  <si>
    <t>https://podminky.urs.cz/item/CS_URS_2025_01/270002102</t>
  </si>
  <si>
    <t>příloha D.4.3, D.5.3</t>
  </si>
  <si>
    <t>chránička nerez trubka 159x4 mm, prostup zdí</t>
  </si>
  <si>
    <t>1401109R</t>
  </si>
  <si>
    <t>chránička nerez trubka 159x4 mm</t>
  </si>
  <si>
    <t>-1934293562</t>
  </si>
  <si>
    <t>1"ks"*0,7"m"</t>
  </si>
  <si>
    <t>270002103</t>
  </si>
  <si>
    <t>Vložení trub průřezu do 0,02 m2 do otvorů vytvořených v základech tl přes 1 do 1,5 m</t>
  </si>
  <si>
    <t>-1112451474</t>
  </si>
  <si>
    <t>Vložení trub (chrániček) do otvorů vytvořených v základových konstrukcích včetně utěsnění vnější průřezové plochy do 0,02 m2, tloušťky zdi přes 1,0 do 1,5 m</t>
  </si>
  <si>
    <t>https://podminky.urs.cz/item/CS_URS_2025_01/270002103</t>
  </si>
  <si>
    <t>-1439034720</t>
  </si>
  <si>
    <t>1"ks"*1,1"m"</t>
  </si>
  <si>
    <t>270002121</t>
  </si>
  <si>
    <t>Vložení trub průřezu přes 0,05 do 0,1 m2 do otvorů vytvořených v základech tl do 0,5 m</t>
  </si>
  <si>
    <t>-782684505</t>
  </si>
  <si>
    <t>Vložení trub (chrániček) do otvorů vytvořených v základových konstrukcích včetně utěsnění vnější průřezové plochy přes 0,05 do 0,1 m2, tloušťky zdi do 0,5 m</t>
  </si>
  <si>
    <t>https://podminky.urs.cz/item/CS_URS_2025_01/270002121</t>
  </si>
  <si>
    <t>chránička nerez trubka 273x4 mm, prostup zdí</t>
  </si>
  <si>
    <t>5528393R</t>
  </si>
  <si>
    <t>chránička nerez trubka 273x4 mm</t>
  </si>
  <si>
    <t>-465099305</t>
  </si>
  <si>
    <t>1"ks"*0,5"m"</t>
  </si>
  <si>
    <t>270002122</t>
  </si>
  <si>
    <t>Vložení trub průřezu přes 0,05 do 0,1 m2 do otvorů vytvořených v základech tl přes 0,5 do 1 m</t>
  </si>
  <si>
    <t>-1530375287</t>
  </si>
  <si>
    <t>Vložení trub (chrániček) do otvorů vytvořených v základových konstrukcích včetně utěsnění vnější průřezové plochy přes 0,05 do 0,1 m2, tloušťky zdi přes 0,5 do 1,0 m</t>
  </si>
  <si>
    <t>https://podminky.urs.cz/item/CS_URS_2025_01/270002122</t>
  </si>
  <si>
    <t>2006396528</t>
  </si>
  <si>
    <t>1"ks"*0,7</t>
  </si>
  <si>
    <t>1618889892</t>
  </si>
  <si>
    <t>0,3*0,3*0,7</t>
  </si>
  <si>
    <t>-385891451</t>
  </si>
  <si>
    <t>0,3*0,7*4</t>
  </si>
  <si>
    <t>646237580</t>
  </si>
  <si>
    <t>1766279001</t>
  </si>
  <si>
    <t>381"m2"</t>
  </si>
  <si>
    <t>BEDNĚNÍ - ROVINNÉ - PŘEPÁŽKY</t>
  </si>
  <si>
    <t>193,3"m2"</t>
  </si>
  <si>
    <t>BEDNĚNÍ STROPŮ</t>
  </si>
  <si>
    <t>13,7"m2"</t>
  </si>
  <si>
    <t>BEDNĚNÍ - SCHODIŠTĚ</t>
  </si>
  <si>
    <t>BEDNĚNÍ - KRUHOVÉ</t>
  </si>
  <si>
    <t>8,1"m2"</t>
  </si>
  <si>
    <t>-62186394</t>
  </si>
  <si>
    <t>1,18"m3"  "stávající kámen</t>
  </si>
  <si>
    <t>305925106</t>
  </si>
  <si>
    <t>KAMENNÉ TERASY kamenné zdivo LK300 mm na MC</t>
  </si>
  <si>
    <t xml:space="preserve">(určená pro pokládku a spárování přírodního kamene v exteriéru, min. tř. pevnosti v tlaku M25, smyková pevnost min. M15, mrazuvzdorná), </t>
  </si>
  <si>
    <t>krystalizační  přísada, provázání kamenů</t>
  </si>
  <si>
    <t>20,56"m3"</t>
  </si>
  <si>
    <t>-651439356</t>
  </si>
  <si>
    <t>271,8"m3"</t>
  </si>
  <si>
    <t>Přepážky</t>
  </si>
  <si>
    <t>20,7"m3"</t>
  </si>
  <si>
    <t>-1174016353</t>
  </si>
  <si>
    <t>798"m2"</t>
  </si>
  <si>
    <t>145,88*0.05*2</t>
  </si>
  <si>
    <t>-1291079891</t>
  </si>
  <si>
    <t>1112341867</t>
  </si>
  <si>
    <t>347994556</t>
  </si>
  <si>
    <t>-494667423</t>
  </si>
  <si>
    <t>příloha D.8.6-D.8.10</t>
  </si>
  <si>
    <t>13,062</t>
  </si>
  <si>
    <t>-44722034</t>
  </si>
  <si>
    <t>12,585"t"</t>
  </si>
  <si>
    <t>-586131525</t>
  </si>
  <si>
    <t>36"m2"*12,34"kg/m2"/1000</t>
  </si>
  <si>
    <t>-1494436855</t>
  </si>
  <si>
    <t>648"m"</t>
  </si>
  <si>
    <t>33817111R</t>
  </si>
  <si>
    <t>Osazování sloupků a vzpěr plotových ocelových v do 2 m se zabetonováním</t>
  </si>
  <si>
    <t>1018760550</t>
  </si>
  <si>
    <t>Montáž sloupků a vzpěr plotových ocelových trubkových nebo profilovaných výšky do 2 m se zabetonováním do 0,08 m3 do připravených jamek</t>
  </si>
  <si>
    <t>příloha D.5.3</t>
  </si>
  <si>
    <t>OPLOCENÍ POZEMKU Z PLOTOVÝCH DÍLCŮ, v. 1,23 m</t>
  </si>
  <si>
    <t>betonáž sloupků 0,025"m3/ks"</t>
  </si>
  <si>
    <t>49"ks"</t>
  </si>
  <si>
    <t>5534216R</t>
  </si>
  <si>
    <t xml:space="preserve">sloupek, jekl 60x40 mm, dl. 170 cm, pozink + zelené poplastování  </t>
  </si>
  <si>
    <t>576567614</t>
  </si>
  <si>
    <t>348171143</t>
  </si>
  <si>
    <t>Montáž panelového svařovaného oplocení v přes 1,0 do 1,5 m</t>
  </si>
  <si>
    <t>-1025446208</t>
  </si>
  <si>
    <t>Montáž oplocení z dílců kovových panelových svařovaných, na ocelové profilované sloupky, výšky přes 1,0 do 1,5 m</t>
  </si>
  <si>
    <t>https://podminky.urs.cz/item/CS_URS_2025_01/348171143</t>
  </si>
  <si>
    <t>107"m"</t>
  </si>
  <si>
    <t>5534242R</t>
  </si>
  <si>
    <t xml:space="preserve">plotové panely v. 123 cm, 3D, drát 4 mm, pozink + zelené poplastování  </t>
  </si>
  <si>
    <t>-596060965</t>
  </si>
  <si>
    <t>107/2,5</t>
  </si>
  <si>
    <t>5534200R</t>
  </si>
  <si>
    <t>příchytka plot. panelu, pozink + zelené poplastování , vč, šroubů</t>
  </si>
  <si>
    <t>652129271</t>
  </si>
  <si>
    <t>-915608522</t>
  </si>
  <si>
    <t>13,7"m2"   "strop</t>
  </si>
  <si>
    <t>-662214068</t>
  </si>
  <si>
    <t>451573111</t>
  </si>
  <si>
    <t>Lože pod potrubí otevřený výkop ze štěrkopísku</t>
  </si>
  <si>
    <t>220180630</t>
  </si>
  <si>
    <t>Lože pod potrubí, stoky a drobné objekty v otevřeném výkopu z písku a štěrkopísku do 63 mm</t>
  </si>
  <si>
    <t>https://podminky.urs.cz/item/CS_URS_2025_01/451573111</t>
  </si>
  <si>
    <t xml:space="preserve">Lože pro potrubí </t>
  </si>
  <si>
    <t>7,7"m3"</t>
  </si>
  <si>
    <t>2,5"m3"</t>
  </si>
  <si>
    <t>-199420673</t>
  </si>
  <si>
    <t xml:space="preserve">53,4"m3"   </t>
  </si>
  <si>
    <t>1798656541</t>
  </si>
  <si>
    <t>CEMENT. ZÁLIVKA DNA tl 30 mm</t>
  </si>
  <si>
    <t>1,7"m3"</t>
  </si>
  <si>
    <t>964979012</t>
  </si>
  <si>
    <t>filtrační vrstva tl. 0.2 m, frakce 8-32 mm</t>
  </si>
  <si>
    <t>16,6"m3"</t>
  </si>
  <si>
    <t>5,82"m3"   "pod terasy</t>
  </si>
  <si>
    <t>202222422</t>
  </si>
  <si>
    <t>KAM. ZÁHOZ Ds=0.3m, starý kámen</t>
  </si>
  <si>
    <t xml:space="preserve">12,7"m3"   </t>
  </si>
  <si>
    <t>358662975</t>
  </si>
  <si>
    <t>31,8"m2"</t>
  </si>
  <si>
    <t>-1610340873</t>
  </si>
  <si>
    <t>41,4"m3"</t>
  </si>
  <si>
    <t>46321115R.1</t>
  </si>
  <si>
    <t>Rovnanina objemu přes 3 m3 z lomového kamene tříděného hmotnosti přes 500 kg s urovnáním líce s proštěrkováním- BEZ DODÁVKY KAMENE</t>
  </si>
  <si>
    <t>1191645652</t>
  </si>
  <si>
    <t>7,2"m3"</t>
  </si>
  <si>
    <t>46551312R</t>
  </si>
  <si>
    <t>Kamenná úprava dna RP Ds=0,1 m do betonu</t>
  </si>
  <si>
    <t>-1316003966</t>
  </si>
  <si>
    <t xml:space="preserve">Poznámka k položce:_x000D_
nový kámen - 15,8 m3_x000D_
beton C20/25 - 11,5 m3_x000D_
_x000D_
Vyhrazená změna závazku_x000D_
_x000D_
</t>
  </si>
  <si>
    <t xml:space="preserve">příloha D.3.2, D.4.3, D.5.3, D.9.18 </t>
  </si>
  <si>
    <t>KAM. ÚPRAVA DNA RP Ds=0.1m DO BETONU (bet. lože 0.085 m)</t>
  </si>
  <si>
    <t>136,6</t>
  </si>
  <si>
    <t>Komunikace</t>
  </si>
  <si>
    <t>56421111R</t>
  </si>
  <si>
    <t>Podklad nebo podsyp z kameniva fr. 0/16 plochy přes 100 m2 tl 60 mm</t>
  </si>
  <si>
    <t>1556656740</t>
  </si>
  <si>
    <t>Podklad nebo podsyp ze štěrkopísku ŠP s rozprostřením, vlhčením a zhutněním plochy přes 100 m2, po zhutnění tl. 60 mm</t>
  </si>
  <si>
    <t>příloha D.3.2, D.5.3</t>
  </si>
  <si>
    <t>MLATOVÁ CESTA š. 1.5 m</t>
  </si>
  <si>
    <t>kamenivo fr. 0/16 tl. 60 mm</t>
  </si>
  <si>
    <t>206</t>
  </si>
  <si>
    <t>56486111R</t>
  </si>
  <si>
    <t>Podklad ze štěrkodrtě ŠD fr. 0/32 plochy přes 100 m2 tl 200 mm</t>
  </si>
  <si>
    <t>479509468</t>
  </si>
  <si>
    <t>štěrk fr. 0/32 tl. 200 mm</t>
  </si>
  <si>
    <t>247,2"m2"</t>
  </si>
  <si>
    <t>56487101R</t>
  </si>
  <si>
    <t>Podklad ze štěrkodrtě ŠD fr. 0/32 plochy do 100 m2 tl 250 mm</t>
  </si>
  <si>
    <t>-2118580934</t>
  </si>
  <si>
    <t>štěrk 0/32 tl. 250 mm</t>
  </si>
  <si>
    <t>61,20</t>
  </si>
  <si>
    <t>571907118</t>
  </si>
  <si>
    <t>Posyp krytu kamenivem drceným nebo těženým přes 65 do 70 kg/m2</t>
  </si>
  <si>
    <t>843597840</t>
  </si>
  <si>
    <t>Posyp podkladu nebo krytu s rozprostřením a zhutněním kamenivem drceným nebo těženým, v množství přes 65 do 70 kg/m2</t>
  </si>
  <si>
    <t>https://podminky.urs.cz/item/CS_URS_2025_01/571907118</t>
  </si>
  <si>
    <t>lomová prosívka 0/4 tl. 40 mm</t>
  </si>
  <si>
    <t>871263121</t>
  </si>
  <si>
    <t>Montáž kanalizačního potrubí hladkého plnostěnného SN 8 z PVC-U DN 110</t>
  </si>
  <si>
    <t>-612819869</t>
  </si>
  <si>
    <t>Montáž kanalizačního potrubí z plastů z tvrdého PVC těsněných gumovým kroužkem v otevřeném výkopu ve sklonu do 20 % DN 110</t>
  </si>
  <si>
    <t>https://podminky.urs.cz/item/CS_URS_2025_01/871263121</t>
  </si>
  <si>
    <t xml:space="preserve">příloha D.9.24 </t>
  </si>
  <si>
    <t>36"m"</t>
  </si>
  <si>
    <t>28611113</t>
  </si>
  <si>
    <t>trubka kanalizační PVC DN 110x1000mm SN4</t>
  </si>
  <si>
    <t>-728063781</t>
  </si>
  <si>
    <t>36*1,03 'Přepočtené koeficientem množství</t>
  </si>
  <si>
    <t>87135115R</t>
  </si>
  <si>
    <t>Montáž potrubí z PED 225 x 12,8 mm</t>
  </si>
  <si>
    <t>264703817</t>
  </si>
  <si>
    <t xml:space="preserve">Tlakové potrubí vábící vody HDPE DN225x12.8, PN7.5 - dodávka </t>
  </si>
  <si>
    <t>2861358R</t>
  </si>
  <si>
    <t xml:space="preserve">tlakové potrubí vábící vody HDPE DN225x12.8, PN7.5 </t>
  </si>
  <si>
    <t>-444270747</t>
  </si>
  <si>
    <t>51*1,015 'Přepočtené koeficientem množství</t>
  </si>
  <si>
    <t>87735111R</t>
  </si>
  <si>
    <t>Montáž elektrokolen  na vodovodním potrubí z PE trub d 225</t>
  </si>
  <si>
    <t>190851854</t>
  </si>
  <si>
    <t>Montáž tvarovek na vodovodním plastovém potrubí z polyetylenu PE 100 elektrotvarovek SDR 11/PN16 kolen 45° d 200</t>
  </si>
  <si>
    <t>3"ks"   "elektrotvarovka koleno 15° PE D225, PN7,5</t>
  </si>
  <si>
    <t>3"ks"   "elektrotvarovka koleno 30° PE D225, PN7,5</t>
  </si>
  <si>
    <t>1"ks"   "elektrotvarovka koleno 45° PE D225, PN7,5</t>
  </si>
  <si>
    <t>286149R1</t>
  </si>
  <si>
    <t>elektrotvarovka koleno 15° PE D225, PN7,5</t>
  </si>
  <si>
    <t>-1205728224</t>
  </si>
  <si>
    <t>286149R2</t>
  </si>
  <si>
    <t>elektrotvarovka koleno 30° PE D225, PN7,5</t>
  </si>
  <si>
    <t>1629443113</t>
  </si>
  <si>
    <t>286149R3</t>
  </si>
  <si>
    <t>elektrotvarovka koleno 45° PE D225, PN7,5</t>
  </si>
  <si>
    <t>-2020547769</t>
  </si>
  <si>
    <t>891265321</t>
  </si>
  <si>
    <t>Montáž zpětných klapek DN 100</t>
  </si>
  <si>
    <t>884604180</t>
  </si>
  <si>
    <t>Montáž vodovodních armatur na potrubí zpětných klapek DN 100</t>
  </si>
  <si>
    <t>https://podminky.urs.cz/item/CS_URS_2025_01/891265321</t>
  </si>
  <si>
    <t>5512800R</t>
  </si>
  <si>
    <t>zpětná klapka DN110 z kompozitního materiálu (PA+PPH)</t>
  </si>
  <si>
    <t>-67741412</t>
  </si>
  <si>
    <t>Poznámka k položce:_x000D_
Koncová zpětná klapka DN110 z kompozitního materiálu (PA+PPH) max. tlak min 3 m v.sl., dodávka + montáž_x000D_
materiál těla: polyamidová vlákna vyztužené skelnými vlákny_x000D_
materiál klapky: modifikovaný polypropylen vyztužený skelnými vlákny_x000D_
těsnění: nalisovaný termoplastický elastomer</t>
  </si>
  <si>
    <t>899102112</t>
  </si>
  <si>
    <t>Osazení poklopů litinových, ocelových nebo železobetonových včetně rámů pro třídu zatížení A15, A50</t>
  </si>
  <si>
    <t>-235650341</t>
  </si>
  <si>
    <t>Osazení poklopů šachtových litinových, ocelových nebo železobetonových včetně rámů pro třídu zatížení A15, A50</t>
  </si>
  <si>
    <t>https://podminky.urs.cz/item/CS_URS_2025_01/899102112</t>
  </si>
  <si>
    <t>příloha D.9.23</t>
  </si>
  <si>
    <t>Vystrojení šachty vábící vody</t>
  </si>
  <si>
    <t>5524102R</t>
  </si>
  <si>
    <t>poklop šachty 700x700 mm, uzamykatelný, vnější rozměr 840x840 mm, výška rámu 55 mm, materiál - kompozit, zatížení třída A15</t>
  </si>
  <si>
    <t>1937919551</t>
  </si>
  <si>
    <t>899501221</t>
  </si>
  <si>
    <t>Stupadla do šachet ocelová s PE povlakem vidlicová pro přímé zabudování do hmoždinek</t>
  </si>
  <si>
    <t>-809415139</t>
  </si>
  <si>
    <t xml:space="preserve">Stupadla do šachet a drobných objektů ocelová s PE povlakem vidlicová pro přímé zabudování do hmoždinek, montáž a dodávka </t>
  </si>
  <si>
    <t>https://podminky.urs.cz/item/CS_URS_2025_01/899501221</t>
  </si>
  <si>
    <t xml:space="preserve">Vystrojení šachty vábící vody - šachtové stupadlo vidlicové - montáž a dodávka </t>
  </si>
  <si>
    <t>5"ks"</t>
  </si>
  <si>
    <t>89950311R</t>
  </si>
  <si>
    <t>Stupadla do šachet polyetylenová zapouštěcí kapsová osazovaná při zdění a betonování - montáž</t>
  </si>
  <si>
    <t>55192433</t>
  </si>
  <si>
    <t>Stupadla do šachet a drobných objektů ocelová s PE povlakem zapouštěcí - kapsová osazovaná při zdění a betonování, montáž</t>
  </si>
  <si>
    <t>15"ks"   "kapsové šachtové stupadlo STN 160/130 PE-HD</t>
  </si>
  <si>
    <t>3"ks"   "šachtové stupadlo STKSK 160/130 PE-HD</t>
  </si>
  <si>
    <t>552438R1</t>
  </si>
  <si>
    <t xml:space="preserve">kapsové šachtové stupadlo STN 160/130 PE-HD, protiskluzový povrch                         </t>
  </si>
  <si>
    <t>655074263</t>
  </si>
  <si>
    <t>stupadlo ocelové s PE povlakem forma A - MSS P162mm</t>
  </si>
  <si>
    <t>552438R2</t>
  </si>
  <si>
    <t xml:space="preserve">šachtové stupadlo STKSK 160/130 PE-HD s madlem, protiskluzový povrch           </t>
  </si>
  <si>
    <t>1917722699</t>
  </si>
  <si>
    <t>912111113</t>
  </si>
  <si>
    <t>Montáž zábrany parkovací sloupku v do 800 mm přichycené šrouby</t>
  </si>
  <si>
    <t>1349526971</t>
  </si>
  <si>
    <t>Montáž zábrany parkovací tvaru sloupku do výšky 800 mm přichycené šrouby</t>
  </si>
  <si>
    <t>https://podminky.urs.cz/item/CS_URS_2025_01/912111113</t>
  </si>
  <si>
    <t>7491016R</t>
  </si>
  <si>
    <t xml:space="preserve">sloupek parkovací sklopný h=800mm Zn základní zámek </t>
  </si>
  <si>
    <t>-742818887</t>
  </si>
  <si>
    <t>Poznámka k položce:_x000D_
sloupek parkovací sklopný h=800mm Zn základní zámek  včetně ocel. montážní patky dl. 0.25 m (pozink) do betonu</t>
  </si>
  <si>
    <t>916231212</t>
  </si>
  <si>
    <t>Osazení chodníkového obrubníku betonového stojatého bez boční opěry do lože z betonu prostého</t>
  </si>
  <si>
    <t>-1589263608</t>
  </si>
  <si>
    <t>Osazení chodníkového obrubníku betonového se zřízením lože, s vyplněním a zatřením spár cementovou maltou stojatého bez boční opěry, do lože z kameniva těženého</t>
  </si>
  <si>
    <t>https://podminky.urs.cz/item/CS_URS_2025_01/916231212</t>
  </si>
  <si>
    <t>Poznámka k položce:_x000D_
betonové lože obrubníku - zavlhlý beton - 0,035m3/bm</t>
  </si>
  <si>
    <t>192"m"</t>
  </si>
  <si>
    <t>5921701R</t>
  </si>
  <si>
    <t>obrubník betonový přírodní šedá 500x50x150mm</t>
  </si>
  <si>
    <t>1469593562</t>
  </si>
  <si>
    <t>192*1,02 'Přepočtené koeficientem množství</t>
  </si>
  <si>
    <t>93199411R</t>
  </si>
  <si>
    <t>Těsnění spáry vnitřní - těsnící tmel (vodoubobtnající)</t>
  </si>
  <si>
    <t>94422950</t>
  </si>
  <si>
    <t>těsněná spára vnitřní (po celém obvodu obou potrubí)</t>
  </si>
  <si>
    <t>3,13"m"</t>
  </si>
  <si>
    <t>1,69"m"</t>
  </si>
  <si>
    <t>292326905</t>
  </si>
  <si>
    <t>TĚSNĚNÍ DILATAČNÍ SPÁRY - VNĚJŠÍ</t>
  </si>
  <si>
    <t>26,57"m"</t>
  </si>
  <si>
    <t>38,3"m"</t>
  </si>
  <si>
    <t>těsněná spára vnější,</t>
  </si>
  <si>
    <t>3,14"m"</t>
  </si>
  <si>
    <t>1,76"m"</t>
  </si>
  <si>
    <t>93593000R</t>
  </si>
  <si>
    <t>Osazení boční vpusti kulatá TWC DN 110</t>
  </si>
  <si>
    <t>-461596892</t>
  </si>
  <si>
    <t>283R</t>
  </si>
  <si>
    <t>boční vpusť kulatá TWC DN 110 integrovaná PVC manžeta (hydroizolační fólie na bázi PVC) dl. 600 mm, vč. vyjímatelné ochranné mřížky</t>
  </si>
  <si>
    <t>2073565574</t>
  </si>
  <si>
    <t>95311411R</t>
  </si>
  <si>
    <t>Osazení vylamovací výztuže jednořadá</t>
  </si>
  <si>
    <t>11266778</t>
  </si>
  <si>
    <t>60"m"</t>
  </si>
  <si>
    <t>1328900R</t>
  </si>
  <si>
    <t>jednořadá vylamovací výztuž 12/15, 6,6 R12/m' - dodávka</t>
  </si>
  <si>
    <t>1432924580</t>
  </si>
  <si>
    <t>95311412R</t>
  </si>
  <si>
    <t>Osazení vylamovací výztuže dvouřadá</t>
  </si>
  <si>
    <t>-697124461</t>
  </si>
  <si>
    <t>30"m"</t>
  </si>
  <si>
    <t>103</t>
  </si>
  <si>
    <t>1328910R</t>
  </si>
  <si>
    <t>dvouřadá vylamovací výztuž 12/15/12, 6,6 R12/m' - dodávka</t>
  </si>
  <si>
    <t>-1897138459</t>
  </si>
  <si>
    <t>104</t>
  </si>
  <si>
    <t>-251054130</t>
  </si>
  <si>
    <t>25,73</t>
  </si>
  <si>
    <t>105</t>
  </si>
  <si>
    <t>618202071</t>
  </si>
  <si>
    <t>32,7"m"</t>
  </si>
  <si>
    <t>106</t>
  </si>
  <si>
    <t>953334118</t>
  </si>
  <si>
    <t>Bobtnavý pásek do pracovních spar betonových kcí bentonitový 20 x 15 mm</t>
  </si>
  <si>
    <t>-1866874671</t>
  </si>
  <si>
    <t>Bobtnavý pásek do pracovních spar betonových konstrukcí bentonitový, rozměru 20 x 15 mm</t>
  </si>
  <si>
    <t>https://podminky.urs.cz/item/CS_URS_2025_01/953334118</t>
  </si>
  <si>
    <t xml:space="preserve">Tlakové potrubí vábící vody HDPE DN225x12.8, PN7.5 </t>
  </si>
  <si>
    <t>107</t>
  </si>
  <si>
    <t>-365468010</t>
  </si>
  <si>
    <t>145,88"m"</t>
  </si>
  <si>
    <t>108</t>
  </si>
  <si>
    <t>-1943304435</t>
  </si>
  <si>
    <t>Poznámka k položce:_x000D_
Nerezové drážky provizorního hrazení, ocel tř.17, profil U150/75/5, celk. dl. 18.97 m,_x000D_
_x000D_
Kotvení do konstrukce pomocí přivařených kotev R8 dl. 0.15 m, 61 ks, celk. délka 9.15 m</t>
  </si>
  <si>
    <t>příloha D.9.19a,b</t>
  </si>
  <si>
    <t>227,6"kg"</t>
  </si>
  <si>
    <t>109</t>
  </si>
  <si>
    <t>1814631697</t>
  </si>
  <si>
    <t>kotev R8 dl. 0.15 m, 61 ks, celk. délka 9.15 m</t>
  </si>
  <si>
    <t>9,15"m"*0,4"kg/m"/1000</t>
  </si>
  <si>
    <t>110</t>
  </si>
  <si>
    <t>966021112</t>
  </si>
  <si>
    <t>Bourání konstrukcí LTM zdiva kamenného na MC ručně</t>
  </si>
  <si>
    <t>1044296549</t>
  </si>
  <si>
    <t>Bourání konstrukcí LTM ve vodních tocích s přemístěním suti na hromady na vzdálenost do 20 m nebo s naložením na dopravní prostředek ručně ze zdiva kamenného, pro jakýkoliv druh kamene na maltu cementovou</t>
  </si>
  <si>
    <t>https://podminky.urs.cz/item/CS_URS_2025_01/966021112</t>
  </si>
  <si>
    <t>7,5"m3"</t>
  </si>
  <si>
    <t>111</t>
  </si>
  <si>
    <t>-1610829338</t>
  </si>
  <si>
    <t>17,4"m3"</t>
  </si>
  <si>
    <t>112</t>
  </si>
  <si>
    <t>966041111</t>
  </si>
  <si>
    <t>Bourání konstrukcí LTM zdiva z betonu prostého neprokládaného ručně</t>
  </si>
  <si>
    <t>-1009927400</t>
  </si>
  <si>
    <t>Bourání konstrukcí LTM ve vodních tocích s přemístěním suti na hromady na vzdálenost do 20 m nebo s naložením na dopravní prostředek ručně z betonu prostého neprokládaného</t>
  </si>
  <si>
    <t>https://podminky.urs.cz/item/CS_URS_2025_01/966041111</t>
  </si>
  <si>
    <t>113</t>
  </si>
  <si>
    <t>811795704</t>
  </si>
  <si>
    <t>14"m3"</t>
  </si>
  <si>
    <t>114</t>
  </si>
  <si>
    <t>966071711</t>
  </si>
  <si>
    <t>Bourání sloupků a vzpěr plotových ocelových do 2,5 m zabetonovaných</t>
  </si>
  <si>
    <t>730000769</t>
  </si>
  <si>
    <t>Bourání plotových sloupků a vzpěr ocelových trubkových nebo profilovaných výšky do 2,50 m zabetonovaných</t>
  </si>
  <si>
    <t>https://podminky.urs.cz/item/CS_URS_2025_01/966071711</t>
  </si>
  <si>
    <t>Odstranění stáv. plotu v. 1 m (oc. sloupky + kari sítě)</t>
  </si>
  <si>
    <t>116/3=39</t>
  </si>
  <si>
    <t>Odstranění stáv. plotu v. 1.6 m (oc. sloupky + pletivo)</t>
  </si>
  <si>
    <t>111/3=37</t>
  </si>
  <si>
    <t>115</t>
  </si>
  <si>
    <t>966071821</t>
  </si>
  <si>
    <t>Rozebrání oplocení z drátěného pletiva se čtvercovými oky v do 1,6 m</t>
  </si>
  <si>
    <t>-133592399</t>
  </si>
  <si>
    <t>Rozebrání oplocení z pletiva drátěného se čtvercovými oky, výšky do 1,6 m</t>
  </si>
  <si>
    <t>https://podminky.urs.cz/item/CS_URS_2025_01/966071821</t>
  </si>
  <si>
    <t>111"m"</t>
  </si>
  <si>
    <t>116</t>
  </si>
  <si>
    <t>96607182R</t>
  </si>
  <si>
    <t>Rozebrání oplocení z Kari sítí v do 1,0 m</t>
  </si>
  <si>
    <t>-1356360963</t>
  </si>
  <si>
    <t>116"m"</t>
  </si>
  <si>
    <t>117</t>
  </si>
  <si>
    <t>98101111R</t>
  </si>
  <si>
    <t>Demontáž a ekologická likvidace stáv. dřev. seníku 6.1x4.3x2.5 m</t>
  </si>
  <si>
    <t>-925705611</t>
  </si>
  <si>
    <t>118</t>
  </si>
  <si>
    <t>959589476</t>
  </si>
  <si>
    <t>0,22"t"   "pletivo</t>
  </si>
  <si>
    <t>1,427"t"   "kari síť</t>
  </si>
  <si>
    <t>40"ks"*1"m"*2"kg/m"/1000   "sloupky plotu h=1 m</t>
  </si>
  <si>
    <t>38"ks"*1,2"m"*2"kg/m"/1000   "sloupky plotu h=1,2 m</t>
  </si>
  <si>
    <t>119</t>
  </si>
  <si>
    <t>-240702682</t>
  </si>
  <si>
    <t>21,75+50,46      "zdivo na MC</t>
  </si>
  <si>
    <t>13,2+30,8   "prostý beton</t>
  </si>
  <si>
    <t>odvoz z mezideponie</t>
  </si>
  <si>
    <t>(0,7+12,7)"m3"*2,4"t/m3" "původní kámen z vybouraných kam. kcí , k zpětnému využití</t>
  </si>
  <si>
    <t>120</t>
  </si>
  <si>
    <t>-740664360</t>
  </si>
  <si>
    <t>-19,9"m3"*2,9"t/m3"</t>
  </si>
  <si>
    <t>121</t>
  </si>
  <si>
    <t>-1164401722</t>
  </si>
  <si>
    <t>122</t>
  </si>
  <si>
    <t>1168386878</t>
  </si>
  <si>
    <t>123</t>
  </si>
  <si>
    <t>-391899714</t>
  </si>
  <si>
    <t>46,01"m2"</t>
  </si>
  <si>
    <t>124</t>
  </si>
  <si>
    <t>1755323155</t>
  </si>
  <si>
    <t>46,01*0,0003 'Přepočtené koeficientem množství</t>
  </si>
  <si>
    <t>125</t>
  </si>
  <si>
    <t>1752837924</t>
  </si>
  <si>
    <t>92,02"m2"   "napočítána dvounásobná plocha</t>
  </si>
  <si>
    <t>126</t>
  </si>
  <si>
    <t>-1948899734</t>
  </si>
  <si>
    <t>92,02*0,00041 'Přepočtené koeficientem množství</t>
  </si>
  <si>
    <t>127</t>
  </si>
  <si>
    <t>682213395</t>
  </si>
  <si>
    <t>426,58"m2"</t>
  </si>
  <si>
    <t>128</t>
  </si>
  <si>
    <t>-249034113</t>
  </si>
  <si>
    <t>426,58*0,0003 'Přepočtené koeficientem množství</t>
  </si>
  <si>
    <t>129</t>
  </si>
  <si>
    <t>-1229000823</t>
  </si>
  <si>
    <t>821,03"m2"   "napočítána dvounásobná plocha</t>
  </si>
  <si>
    <t>130</t>
  </si>
  <si>
    <t>-2035254027</t>
  </si>
  <si>
    <t>821,03*0,00041 'Přepočtené koeficientem množství</t>
  </si>
  <si>
    <t>131</t>
  </si>
  <si>
    <t>-1643144096</t>
  </si>
  <si>
    <t>751</t>
  </si>
  <si>
    <t>Vzduchotechnika</t>
  </si>
  <si>
    <t>132</t>
  </si>
  <si>
    <t>75151476R</t>
  </si>
  <si>
    <t>Montáž výfukové mřížky na potrubí D přes 200 do 300 mm</t>
  </si>
  <si>
    <t>1800226326</t>
  </si>
  <si>
    <t>133</t>
  </si>
  <si>
    <t>429R</t>
  </si>
  <si>
    <t>nátokový kus s mřížkou DN200, pozink (ref.v. VKA200 - výfukový kus)</t>
  </si>
  <si>
    <t>463551224</t>
  </si>
  <si>
    <t>134</t>
  </si>
  <si>
    <t>76716111R</t>
  </si>
  <si>
    <t>Zábradlí trubkové s madlem v. 1 m s čtyřtyčovou výplní, materiál ocel 11353, montáž a výroba</t>
  </si>
  <si>
    <t>-439689176</t>
  </si>
  <si>
    <t>Poznámka k položce:_x000D_
Zábradlí trubkové v. 1 m s čtyřtyčovou výplní, materiál ocel 11353, ÚPRAVA POVRCHU: stupeň přípravy Be; žárové zinkování ponorem 120 μm, spojovací a kotvící prvky z nerezu - 118,1 m_x000D_
_x000D_
Madlo trubkové v. 1 m,  materiál ocel 11353, ÚPRAVA POVRCHU: stupeň přípravy Be; žárové zinkování ponorem 120 μm, spojovací a kotvící prvky z nerezu - 7,7 m</t>
  </si>
  <si>
    <t>příloha D.9.22a-e</t>
  </si>
  <si>
    <t>118,1"m" "zábradlí</t>
  </si>
  <si>
    <t>7,7"m"    "madlo</t>
  </si>
  <si>
    <t>135</t>
  </si>
  <si>
    <t>767R1</t>
  </si>
  <si>
    <t>zábradlí trubkové s madlem v. 1 m - dodávka</t>
  </si>
  <si>
    <t>770458539</t>
  </si>
  <si>
    <t xml:space="preserve">Poznámka k položce:_x000D_
Výpis materiálu pro zábradlí a madlo:_x000D_
_x000D_
Příruba - kotvení vrchní, v. 55 mm, D42x2, pr.100 mm - nerez AISI 304 - 88 ks_x000D_
Kotva průvlaková M8x90 mm nerez do vrtu pr. 8 dl. 100 mm	 - nerez -	264 ks_x000D_
Ocel. sloupek 42.4 x 2 mm - ocel 11343 pozink - 77,4 m_x000D_
Držák kulatého madla na sloupek, kloubový, D42.4*2, v. 80 mm - nerez AISI 304 - 63 ks_x000D_
Držák - spojka madla na sloupek, kloub., rohová, D42.4x2 / D42.4x2, v. 80 mm	- nerez AISI 304 - 25 ks_x000D_
Ocel. madlo, konstrukční trubka 42.4 x 2 mm - ocel 11343 pozink - 125,8 m_x000D_
Ocel. vodorovná výplň, konstrukční trubka 28 x 2 mm - ocel 11343 pozink - 470,4 m_x000D_
Vanička - držák tyčové výplně na sloupek, D42.4 - nerez AISI 304 - 656 ks_x000D_
Příchytka vod. tyčové výplně oc. plochá 28x3x30, otvor 10 mm, přivařený k tyči - ocel 11343 pozink - 1312 ks_x000D_
Záslepka madla D42.4*2, h=21 mm - nerez AISI 304 - 12 ks_x000D_
Spojka madla D42.4*2, dl=55 mm - nerez AISI 304 - 418 ks_x000D_
Přechod madla D42.4*2, nastavitelný, dl=55 mm - nerez AISI 304 - 10 ks_x000D_
Držák madla na zeď, D42.4*2, oblý, dl=75 mm - nerez AISI 304 - 6 ks_x000D_
Kotva průvlaková M5x80 mm nerez do vrtu pr. 5 dl. 90 mm - nerez - 18,0 ks_x000D_
Vyrovnávací plast malta tl. 5 až 30 mm - 1,03 m2_x000D_
Spojovací materiál nerez - nerez AISI 304 - 2447,0 ks_x000D_
_x000D_
celková hmotnost 1,198t_x000D_
</t>
  </si>
  <si>
    <t>136</t>
  </si>
  <si>
    <t>76799511R</t>
  </si>
  <si>
    <t>Ocelové konstrukce - montáž, dodávka, povrchová úprava žárově zinkováno</t>
  </si>
  <si>
    <t>-917184010</t>
  </si>
  <si>
    <t xml:space="preserve">Poznámka k položce:_x000D_
Rám pro mříž proti plaveninám U50x50x4, ocel. svařenec, pozink, kotvený do bet. stěny nerez šrouby M12 (4 ks) na chem. maltu do vrtů pr. 16 mm dl. 0.15 m _x000D_
_x000D_
_x000D_
_x000D_
</t>
  </si>
  <si>
    <t>příloha D.9.21</t>
  </si>
  <si>
    <t>Rám pro mříž proti plaveninám U50x50x4, ocel. svařenec</t>
  </si>
  <si>
    <t>7,2"kg"</t>
  </si>
  <si>
    <t xml:space="preserve">Mříž proti plaveninám kr. ocel pr. 14 mm, ocel. svařenec, pozink, volně vložená do rámu </t>
  </si>
  <si>
    <t>7,24</t>
  </si>
  <si>
    <t>137</t>
  </si>
  <si>
    <t>1029638292</t>
  </si>
  <si>
    <t>138</t>
  </si>
  <si>
    <t>OST_5</t>
  </si>
  <si>
    <t>Norná stěna dl. 5.5 m, dřev. kulatina pr. 140 mm, modřín, vakuo-tlakově impregnovan</t>
  </si>
  <si>
    <t>202634129</t>
  </si>
  <si>
    <t>Poznámka k položce:_x000D_
Norná stěna dl. 5.5 m, dřev. kulatina pr. 140 mm, modřín, vakuo-tlakově impregnovaný; volně kotvený do stěn žlabu; vrt pr. 32 mm dl. 0.2 m (2x), kotevní šroub M20 nerez do chem. malty  (2x), matice se závěsným okem M20 nerez (4x), třmen se šroubem a maticí nerez d=10 mm (4x), objímka pr. 140 mm s navařeným šoubem M20 nerez (2x), řetěz dlouhočlánkový d=8 mm nerez (1.6 m),_x000D_
ke kulatině bude přišroubována nerez vruty ohnutá plochá ocel (pozink) 200x3 mm dl. 5.5 m</t>
  </si>
  <si>
    <t>příloha D.9.20</t>
  </si>
  <si>
    <t>139</t>
  </si>
  <si>
    <t>OST_7</t>
  </si>
  <si>
    <t>PODVODNÍ OKNO - sklo 1510x1205x40 mm VSG 10.10.10.10.076 uložené do silikonového lože</t>
  </si>
  <si>
    <t>1755534419</t>
  </si>
  <si>
    <t>Poznámka k položce:_x000D_
Vyhrazená změna závazku_x000D_
_x000D_
PODVODNÍ OKNO - sklo 1510x1205x40 mm VSG 10.10.10.10.076 uložené do silikonového lože (MS polymer, stálý pod vodou, mrazuvzdorný, UV stabil, transparentní), tlak min 3 m v.sl. vložené do rámu - dodávka + montáž_x000D_
_x000D_
RÁM PRO PODVODNÍ OKNO - U PROFIL 60x60x60x5 mm, NEREZ (1.4301) dl. 5.42 m dodávka + montáž_x000D_
_x000D_
- bentonitový pás 70x3 mm - 4 m_x000D_
- těsnění spáry - MS polymer, stálý pod vodou, mrazuvzdorný, UV stabil, transparentní) - 8 m_x000D_
- nerez kotvy M10x120 (zapuštěná hlava) na chem. maltu vč. vrtu - 19 ks_x000D_
- Vytvoření niky 70x20 mm v beton. povrchu - 4m</t>
  </si>
  <si>
    <t xml:space="preserve">příloha D.9.25 </t>
  </si>
  <si>
    <t>140</t>
  </si>
  <si>
    <t>OST_8</t>
  </si>
  <si>
    <t>1509860306</t>
  </si>
  <si>
    <t>Poznámka k položce:_x000D_
Zřízení a odstranění jímkování pro SO03 zahrnuje veškeré práce, materiál a poplatky pro zřízení a odstranění jímkování pro stavební objekty SO-03 (vč. čerpání vody a pohotovosti čerpací soupravy). Řešení jímkování stavby dle návrhu zhotovitele stavby (položka na výkon a funkci)._x000D_
Projekt předpokládá jímkování řešené pomocí tabulových jímek šířek v koruně 1 m v nadjezí dl. 25 m a výšky ~2.1 m a v podjezí dl. 26.5 a výšky ~2 m. Jímky budou umsítěné v místech se silným proudem vody. Nutno zachovat provoz MVE._x000D_
_x000D_
- tabulová jímka dl. 51.5 m, výšky 2.1 m, šířka v koruně ~1 m_x000D_
- 85 m3 zeminy (z výkopku - dovoz ze vzdálenosti do 50 m)_x000D_
- plocha tabulové jímky: 108 m2_x000D_
- čerpáni vody 3 měsíců do 100 l/min_x000D_
- pohotovost čerpací soustavy_x000D_
Pro likvidaci hrázky počítejte pouze naložení a přesun do 50 m</t>
  </si>
  <si>
    <t>141</t>
  </si>
  <si>
    <t>OST_14</t>
  </si>
  <si>
    <t xml:space="preserve">Dočasné zpevnění inundačního mostu pro stavbu </t>
  </si>
  <si>
    <t>558448033</t>
  </si>
  <si>
    <t>Poznámka k položce:_x000D_
Dočasné zpevnění inundačního mostu pro stavbu (zvětšení nosnosti na 25 t) - volné uložení konstrukce na stáv. most, dl. 25 m_x000D_
- délka 22,7 m + nájezdové klíny dl. 0,6 a 5 m_x000D_
- světlá šířka 2,8 m (šířka vozidla max 2,5 m)_x000D_
- 6x HEB160 + dřevěné fošny 250/60 - zřízení a odstranění_x000D_
- eškerý použitý materiál zůstává v majetku zhotovitele a počítá se pouze jeho opotřebením</t>
  </si>
  <si>
    <t>příloha D.9.28</t>
  </si>
  <si>
    <t>VON_1 - VEDLEJŠÍ A OSTATNÍ NÁKLADY - SO 01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</si>
  <si>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</si>
  <si>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</si>
  <si>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</si>
  <si>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</si>
  <si>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</si>
  <si>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</si>
  <si>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</si>
  <si>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</si>
  <si>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</si>
  <si>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</si>
  <si>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</si>
  <si>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Vytyčení stavby, hranic pozemků a provedení geodetických prací nutných k posouzení shody realizované stavby se schválenou projektovou dokumentací odborně způsobilou osobou v oboru zeměměřictví.</t>
  </si>
  <si>
    <t>1024</t>
  </si>
  <si>
    <t>1030399607</t>
  </si>
  <si>
    <t>01240300R</t>
  </si>
  <si>
    <t>Vytýčení inženýrských sítí a zařízení, včetně zajištění případné aktualizace vyjádření správců sítí, která pozbydou platnosti v období mezi předáním staveniště a vytyčením sítí.</t>
  </si>
  <si>
    <t>981895722</t>
  </si>
  <si>
    <t>013244000</t>
  </si>
  <si>
    <t>Zpracování a předání doplněné dokumentace pro provádění stavby o realizační detaily stavby a technologické postupy zhotovitele.</t>
  </si>
  <si>
    <t>-1121403370</t>
  </si>
  <si>
    <t>Poznámka k položce:_x000D_
Předány budou min. realizační detaily a technologické postupy pro: provizorní stabilizace objektů a svahů při výkopech, stavební jímky a převádění vod, o technologický projekt betonáže a bet., kamen. a ocel. konstrukcí (popis technologických postupů, materiálů, lhůt a vzájemných vazeb, ošetřování a ochrana betonu, údaje o výrobcích) atd.</t>
  </si>
  <si>
    <t>013254000</t>
  </si>
  <si>
    <t>Zpracování a předání dokumentace skutečného provedení stavby</t>
  </si>
  <si>
    <t>1879901874</t>
  </si>
  <si>
    <t>Poznámka k položce:_x000D_
Zpracování a předání dokumentace skutečného provedení stavby (3 paré + 1 v elektronické formě (pdf + editovatelný formát) objednateli a zaměření skutečného provedení stavby – geodetická část dokumentace (3 paré + 1 v elektronické formě(pdf + editovatelný formát) v rozsahu odpovídajícím příslušným právním předpisům. Pořízení fotodokumentace stavby._x000D_
_x000D_
- zaměření bude provedeno maximálně se střední souřadnicovou chybou Uxy=0,14 m, Uh=0,12 m dle ČSN 01 3410</t>
  </si>
  <si>
    <t>013274000</t>
  </si>
  <si>
    <t>Pasportizace předmětného úseku silnice II/116 dotčené stavbou před započetím prací, a části přístupové cesty k jezu dl. 16 m</t>
  </si>
  <si>
    <t>1074776853</t>
  </si>
  <si>
    <t>VRN2</t>
  </si>
  <si>
    <t>Příprava staveniště</t>
  </si>
  <si>
    <t>021203000</t>
  </si>
  <si>
    <t>Zajištění slovení rybí obsádky, k tomu oprávněnou osobou, včetně pořízení protokolu a zajištění oznámení zahájení prací na vodním toku příslušnému uživateli rybářského revíru.</t>
  </si>
  <si>
    <t>1096781934</t>
  </si>
  <si>
    <t>Poznámka k položce:_x000D_
Záchytné odlovy ryb v úseku stavby a v zajímkovaných úsecích - odborné odlovení, popř. přenos ryb ze zájmového úseku stavby (výzva MO ČRS - je třeba učinit v předstihu), včetně pořízení protokolu a zajištění oznámení zahájení prací na vodním toku příslušnému uživateli rybářského revíru.</t>
  </si>
  <si>
    <t>VRN3</t>
  </si>
  <si>
    <t>Zařízení staveniště</t>
  </si>
  <si>
    <t>031203000</t>
  </si>
  <si>
    <t>Zajištění a zabezpečení staveniště, zřízení a likvidace zařízení staveniště, včetně oplocení, případných přípojek, přístupů, sjezdů, skládek, deponií, míchacích center apod.</t>
  </si>
  <si>
    <t>209583449</t>
  </si>
  <si>
    <t xml:space="preserve">Poznámka k položce:_x000D_
Zřízení a odstranění zařízení staveniště_x000D_
(ZS bude společné pro SO01 a SO02 - nákladově 90% pro SO 01, 10% pro SO 02)_x000D_
_x000D_
- Příprava staveniště - základní rozdělení průvodních činností a nákladů přípravy staveniště_x000D_
- Terénní úpravy pro zařízení staveniště - Zařízení staveniště související (přípravné) práce terénní úpravy pro zařízení staveniště, sejmutí ornice a uložení na mezideponii (plocha až 600 m2)._x000D_
- Vybavení zařízení staveniště - vybudování zařízení staveniště (stavební buňky, sociální objekty pro pracovníky stavby, skladovací kontejnery), včetně staveništních přípojek, úhrada nákladů za odběr vody, el. energie a dalších potřebných médií, výstražné pásky a oplocení zařízení staveniště a vlastní stavby._x000D_
- Energie pro stavbu - nezbytné vnitrostaveništní rozvody energie._x000D_
- Zrušení zařízení staveniště rozebrání, bourání a odvoz, úprava pláně, obnova povrchů, rozprostření ornice a osetí._x000D_
- Zřízení čistících zón před výjezdem z obvodu staveniště, čištění komunikace v průběhu stavby._x000D_
- Provedení takových opatření, aby plochy obvodu staveniště nebyly znečištěny ropnými látkami a jinými podobnými produkty._x000D_
- Provedení takových opatření, aby nebyly překročeny limity prašnosti a hlučnosti dané obecně závaznou vyhláškou._x000D_
- Zajištění péče o nepředané objekty a konstrukce stavby, jejich ošetřování a zimní opatření._x000D_
- Zajištění ochrany veškeré zeleně v prostoru staveniště a jeho bezprostřední blízkosti pro poškození během stavby._x000D_
- Zajištění veškerých výkopů a svahů (např. zábrana v. 1,1 m umístěná ve vzdál. 1,5 m od hrany)  </t>
  </si>
  <si>
    <t>032403000</t>
  </si>
  <si>
    <t>Přístupy na staveniště</t>
  </si>
  <si>
    <t>-822492815</t>
  </si>
  <si>
    <t xml:space="preserve">Poznámka k položce:_x000D_
(Společné pro SO 01 a SO 02 - nákladově 90% pro SO 01, 10% pro SO 02)_x000D_
_x000D_
Přístupy na staveniště (mimo základní přístupy uvedené u stavebních objektů): _x000D_
- manipulační plochy, pracovní plochy, sjezdy do koryta_x000D_
- ochrana komunikací pod manipulačními a pracovními plochami_x000D_
- zřízení a odstranění_x000D_
- obnovení dotčených povrchových vrstev_x000D_
</t>
  </si>
  <si>
    <t>032603000</t>
  </si>
  <si>
    <t>Čištění a úklid dotčených komunikací a veřejných prostranství, čištění kol veškeré stavební techniky před výjezdem ze staveniště po celou dobu stavby, včetně všech souvisejících činností.</t>
  </si>
  <si>
    <t>-500602170</t>
  </si>
  <si>
    <t xml:space="preserve">Poznámka k položce:_x000D_
(Společné pro SO 01 a SO 02 - nákladově 90% pro SO 01, 10% pro SO 02)_x000D_
_x000D_
Čištění a úklid dotčených komunikací a veřejných prostranství, čištění kol veškeré stavební techniky před výjezdem ze staveniště po celou dobu stavby, včetně všech souvisejících činností._x000D_
</t>
  </si>
  <si>
    <t>034103000</t>
  </si>
  <si>
    <t>Označení a zabezpečení pracoviště na veřejně přístupném prostranství</t>
  </si>
  <si>
    <t>1529434892</t>
  </si>
  <si>
    <t>Poznámka k položce:_x000D_
Označení a zabezpečení pracoviště na veřejně přístupném prostranství._x000D_
(Společné pro SO 01 a SO 02 - nákladově 90% pro SO 01, 10% pro SO 02)_x000D_
_x000D_
- ohraničení pracovního prostoru na veřejných komunikacích, lávkách, veřejném prostranství a soukromých zahradách_x000D_
- ohraničení bude provedeno sloupky výšky min. 1,0 m a výstražnou páskou_x000D_
- položka je uvažována včetně potřebného materiálu, montáže, demontáže a případných oprav (obnov) ohraničení_x000D_
- položka je uvažována včetně všech souvisejících činností</t>
  </si>
  <si>
    <t>034303000</t>
  </si>
  <si>
    <t>Projednání a zajištění zvláštního užívání komunikací a veřejných ploch, včetně zajištění stanovení přechodné úpravy provozu a dopravního značení, a to v rozsahu nezbytném pro řádné a bezpečné provádění stavby</t>
  </si>
  <si>
    <t>1315928186</t>
  </si>
  <si>
    <t xml:space="preserve">Poznámka k položce:_x000D_
(Společné pro SO 01 a SO 02 - nákladově 90% pro SO 01, 10% pro SO 02)_x000D_
Dopravní značení - zřízení a odstranění, 2 ks dopravních značek_x000D_
_x000D_
 IP22 Pozor výjezd a vjezd vozidel stavby!_x000D_
- značení na silnici budou provedena dočasným umístěním mobilních dopravních značek na podpěrný sloupek, v podkladní desce._x000D_
- zajištění bezpečnosti všech osob, chodců a vozidel na staveništi a v okolí staveniště, zajištění, osazení a údržba nezbytného dopravního značení včetně projednání se správcem komunikace, odborem dopravy příslušného správního orgánu a Policií ČR,_x000D_
- Veškeré užité dopravní značení a zařízení pro označení pracovního místa musí odpovídat zásadám TP 65, TP 66 a TP 143 s odchylkami stanovenými těmito zásadami a vyhlášce č.30/2001 Sb.;_x000D_
- Svislé dopravní značení a zařízení k označení pracovních míst bude provedeno v základní velikosti v retroreflexní úpravě třídy min. R1 dle ČSN EN 12899-1_x000D_
"_x000D_
_x000D_
</t>
  </si>
  <si>
    <t>034303001</t>
  </si>
  <si>
    <t>Označení a zabezpečení obchozí trasy pro vodáky pro přenášení lodí v délce 160 m vč. dopravního značení na křížení obchozí trasy s příjezdem na staveniště</t>
  </si>
  <si>
    <t>1105447515</t>
  </si>
  <si>
    <t xml:space="preserve">Poznámka k položce:_x000D_
Označení a zabezpečení obchozí trasy pro vodáky._x000D_
(Společné pro SO 01 a SO 02 - nákladově 90% pro SO 01, 10% pro SO 02)_x000D_
- ohraničení bude provedeno sloupky výšky min. 1,0 m a výstražnou páskou_x000D_
- bude provedeno dobře viditelné označení začátku a konce obchozí trasy_x000D_
- položka je uvažována včetně potřebného materiálu, montáže, demontáže a případných oprav (obnov) ohraničení_x000D_
- položka je uvažována včetně všech souvisejících činností_x000D_
- v místě křížení s příjezdovou cestou stavby na staveniště bude instalováno dočasné dopravní značení (po obou stranách) Pozor procházíte staveništěm! a Pozor výjezd a vjezd vozidel stavby!_x000D_
</t>
  </si>
  <si>
    <t>039203000</t>
  </si>
  <si>
    <t>Uvedení veškerých dotčených pozemků a komunikací (zpevněných i nezpevněných ploch) do původního (popř. zasmluvněného) stavu.</t>
  </si>
  <si>
    <t>1634128069</t>
  </si>
  <si>
    <t>Poznámka k položce:_x000D_
Uvedení veškerých dotčených pozemků a komunikací do původního stavu _x000D_
(Společné pro SO 01 a SO 02 - nákladově 90% pro SO 01, 10% pro SO 02)_x000D_
_x000D_
Udržování pořádku na staveništi a závěrečné uvedení všech doprovodných povrchů dotčených stavbou do původního stavu (silnice, přístupové cesty, navazující komunikace, vnitrostaveništní cesty v korytě, sjezdy do koryta, dočasně využívané manipulační plochy apod.), oprava stavbou vniklých výmolů, výtluků, asfaltových krytů, krajnic, apod. Před započetím stavby bude dodavatelem vhodným způsobem zdokumentován stav komunikací, vč. zápisů o prověření převzetí prací od vlastníků, správců, uživatelů apod.</t>
  </si>
  <si>
    <t>VRN4</t>
  </si>
  <si>
    <t>Inženýrská činnost</t>
  </si>
  <si>
    <t>041002000</t>
  </si>
  <si>
    <t>Zajištění geotechnického dozoru stavby</t>
  </si>
  <si>
    <t>745124465</t>
  </si>
  <si>
    <t>Poznámka k položce:_x000D_
Geotechnický dozor stavby prováděný autorizovaným inženýrem v oboru geotechnika v rozsahu minimálních požadavků stanovených projektovou dokumentací._x000D_
(Společné pro SO 01 a SO 02 - nákladově 90% pro SO 01, 10% pro SO 02)_x000D_
1. Přítomnost autorizovaného inženýra v oboru geotechnika v požadovaných fázích výstavby dle požadavků projektové dokumentace, včetně zajištění stanovisek, posudků, zkoušek apod._x000D_
2. Minimální rozsah požadovaných prací je stanoven projektovou dokumentací._x000D_
3. V případě potřeby nebo požadavku objednatele se bude geotechnický dozor stavby účastnit kontrolních dnů a prohlídek stavby._x000D_
4. Položka zahrnuje náklady na veškeré související činnosti spojené s geotechnickým dozorem stavby._x000D_
5. Geotechnická služba dodavatele provádí nebo zajišťuje na náklad stavby :_x000D_
- ověření základových a hydrogeologických poměrů stavebních jam (průběh a mocnost vrstev, průsaky a výskyt pramenů),_x000D_
- kontrolu zhutnění zemin (filtrační vrstvy, záhozy atd.),_x000D_
- kontrolu vhodnosti zemin pro konstrukce,_x000D_
- zjišťuje a dokumentuje stavební stav a založení zakrytých konstrukcí po jejich odkrytí,_x000D_
- kontroluje svahy (popř. pažení) stavební jámy.</t>
  </si>
  <si>
    <t>042002000</t>
  </si>
  <si>
    <t>Vedení pracovního deníku skrývaných kulturních vrstev půdy a provádění souvisejících činností</t>
  </si>
  <si>
    <t>-1394833562</t>
  </si>
  <si>
    <t>Poznámka k položce:_x000D_
Provádění všech činností souvisejících s ochranou a ošetřováním skrývaných kulturních vrstev půdy a vedení pracovního deníku s uvedením všech skutečností rozhodných pro posouzení správnosti, úplnosti a účelnosti využívání těchto zemin v souladu s platnou legislativou.</t>
  </si>
  <si>
    <t>042503000.1</t>
  </si>
  <si>
    <t>Provedení a zajištění opatření vyplývajících z plánu BOZP</t>
  </si>
  <si>
    <t>1183961631</t>
  </si>
  <si>
    <t>Poznámka k položce:_x000D_
Provedení a zajištění opatření vyplývajících z plánu BOZP._x000D_
(Společné pro SO 01 a SO 02 - nákladově 90% pro SO 01, 10% pro SO 02)</t>
  </si>
  <si>
    <t>0425030R1</t>
  </si>
  <si>
    <t>Aktualizace a doplnění povodňového plánu, včetně ověření souladu příslušným povodňovým orgánem obce.</t>
  </si>
  <si>
    <t>919622470</t>
  </si>
  <si>
    <t xml:space="preserve">Poznámka k položce:_x000D_
Aktualizace a doplnění povodňového plánu, včetně ověření souladu příslušným povodňovým orgánem obce._x000D_
(Společné pro SO 01 a SO 02 - nákladově 90% pro SO 01, 10% pro SO 02)_x000D_
</t>
  </si>
  <si>
    <t>0425030R2</t>
  </si>
  <si>
    <t>Zhotovení, případně aktualizace a doplnění firemního havarijního plánu</t>
  </si>
  <si>
    <t>-771879013</t>
  </si>
  <si>
    <t xml:space="preserve">Poznámka k položce:_x000D_
Předložení firemního havarijního plánu přizpůsobeného na danou stavbu_x000D_
(Společné pro SO 01 a SO 02 - nákladově 90% pro SO 01, 10% pro SO 02)_x000D_
</t>
  </si>
  <si>
    <t>0425030R3</t>
  </si>
  <si>
    <t>Provedení opatření vyplývajících z povodňového a havarijního plánu (např. hlásný profil, havarijní souprava apod.)</t>
  </si>
  <si>
    <t>-1829593697</t>
  </si>
  <si>
    <t xml:space="preserve">Poznámka k položce:_x000D_
Provedení opatření vyplývajících z povodňového a havarijního plánu (např. hlásný profil, havarijní souprava apod.)._x000D_
(Společné pro SO 01 a SO 02 - nákladově 90% pro SO 01, 10% pro SO 02)_x000D_
</t>
  </si>
  <si>
    <t>0425030R4</t>
  </si>
  <si>
    <t>Informování vlastníků stavbou dotčených pozemků a komunikací o vstupu na pozemky, včetně protokolárního předání dotčených pozemků a komunikací.</t>
  </si>
  <si>
    <t>991774224</t>
  </si>
  <si>
    <t>043194000</t>
  </si>
  <si>
    <t>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</t>
  </si>
  <si>
    <t>1783639753</t>
  </si>
  <si>
    <t xml:space="preserve">Poznámka k položce:_x000D_
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dokumentací_x000D_
_x000D_
(Společné pro SO 01 a SO 02 - nákladově 90% pro SO 01, 10% pro SO 02)"_x000D_
</t>
  </si>
  <si>
    <t>VRN9</t>
  </si>
  <si>
    <t>Ostatní náklady</t>
  </si>
  <si>
    <t>0910030R2</t>
  </si>
  <si>
    <t>Vyhotovení fotodokumentace průběhu prací</t>
  </si>
  <si>
    <t>166205998</t>
  </si>
  <si>
    <t>Poznámka k položce:_x000D_
Vyhotovení fotodokumentace dotčených pozemků, komunikací a staveb na těchto pozemcích ležících - v průběhu a po dokončení prací._x000D_
Vyhotovení fotodokumentace prováděných konstrukcí v průběhu stavby._x000D_
(Společné pro SO 01 a SO 02 - nákladově 90% pro SO 01, 10% pro SO 02)_x000D_
Fotodokumentace bude předána objednateli v elektronické podobě.</t>
  </si>
  <si>
    <t>0910030R3</t>
  </si>
  <si>
    <t>Vyhotovení fotodokumentace a videozáznamu dotčených pozemků, komunikací a staveb na těchto pozemcích ležících. Fotodokumentace a videozáznam budou předány objednateli před zahájením stavebních prací v elektronické podobě (1x CD/DVD).</t>
  </si>
  <si>
    <t>-924224028</t>
  </si>
  <si>
    <t>Poznámka k položce:_x000D_
(Společné pro SO 01 a SO 02 - nákladově 90% pro SO 01, 10% pro SO 02)_x000D_
pasportizace objektů a ploch před zahájením stavby v území dotčeném stavbou a to zejména:_x000D_
- veškeré plochy (komunikace, břehy, zahrady) využívané stavbou jako pracovní místa, manipulační plochy a sjezdy do koryta_x000D_
- těleso jezu_x000D_
- nábřežní zdi_x000D_
- opevnění svahů</t>
  </si>
  <si>
    <t>0910030R9</t>
  </si>
  <si>
    <t>Zajištění umístění štítku o povolení stavby a stejnopisu oznámení o zahájení prací oblastnímu inspektorátu práce na viditelném místě u vstupu na staveniště.</t>
  </si>
  <si>
    <t>-135040511</t>
  </si>
  <si>
    <t xml:space="preserve">Poznámka k položce:_x000D_
Zajištění umístění štítku o povolení stavby a stejnopisu oznámení o zahájení prací oblastnímu inspektorátu práce na viditelném místě u vstupu na staveniště._x000D_
(Společné pro SO 01 a SO 02 - nákladově 90% pro SO 01, 10% pro SO 02)_x000D_
Informační tabule na staveništi_x000D_
Poznámka k položce:_x000D_
- zajištění umístění štítku o povolení stavby a stejnopisu oznámení o zahájení prací oblastnímu inspektorátu práce na viditelném místě u vstupu na staveniště </t>
  </si>
  <si>
    <t>0910030R10</t>
  </si>
  <si>
    <t>Zajištění písemných souhlasných vyjádření všech dotčených vlastníků a případných uživatelů všech pozemků dotčených stavbou s jejich konečnou úpravou po dokončení prací</t>
  </si>
  <si>
    <t>154359663</t>
  </si>
  <si>
    <t>Poznámka k položce:_x000D_
(Společné pro SO 01 a SO 02 - nákladově 90% pro SO 01, 10% pro SO 02)_x000D_
_x000D_
Zajištění písemných souhlasných vyjádření všech dotčených vlastníků a případných uživatelů všech pozemků dotčených stavbou s jejich konečnou úpravou po dokončení prací</t>
  </si>
  <si>
    <t>0910030R14</t>
  </si>
  <si>
    <t>Protokolární předání pracemi dotčených pozemků a komunikací, uvedených do původního stavu, zpět jejich vlastníkům.</t>
  </si>
  <si>
    <t>-659772322</t>
  </si>
  <si>
    <t>Poznámka k položce:_x000D_
Protokolární předání pracemi dotčených pozemků a komunikací, uvedených do původního stavu, zpět jejich vlastníkům._x000D_
(Společné pro SO 01 a SO 02 - nákladově 90% pro SO 01, 10% pro SO 02)</t>
  </si>
  <si>
    <t>VON_2 - VEDLEJŠÍ A OSTATNÍ NÁKLADY - SO 02</t>
  </si>
  <si>
    <t xml:space="preserve">Poznámka k položce:_x000D_
(Společné pro SO 01 a SO 02 - nákladově 90% pro SO 01, 10% pro SO 02)_x000D_
Dopravní značení - zřízení a odstranění, 2 ks dopravních značek_x000D_
 IP22 Pozor výjezd a vjezd vozidel stavby!_x000D_
_x000D_
- značení na silnici budou provedena dočasným umístěním mobilních dopravních značek na podpěrný sloupek, v podkladní desce._x000D_
- zajištění bezpečnosti všech osob, chodců a vozidel na staveništi a v okolí staveniště, zajištění, osazení a údržba nezbytného dopravního značení včetně projednání se správcem komunikace, odborem dopravy příslušného správního orgánu a Policií ČR,_x000D_
- Veškeré užité dopravní značení a zařízení pro označení pracovního místa musí odpovídat zásadám TP 65, TP 66 a TP 143 s odchylkami stanovenými těmito zásadami a vyhlášce č.30/2001 Sb.;_x000D_
- Svislé dopravní značení a zařízení k označení pracovních míst bude provedeno v základní velikosti v retroreflexní úpravě třídy min. R1 dle ČSN EN 12899-1_x000D_
_x000D_
</t>
  </si>
  <si>
    <t xml:space="preserve">Poznámka k položce:_x000D_
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dokumentací_x000D_
(Společné pro SO 01 a SO 02 - nákladově 90% pro SO 01, 10% pro SO 02)_x000D_
</t>
  </si>
  <si>
    <t>VON_3 - VEDLEJŠÍ A OSTATNÍ NÁKLADY - SO 03</t>
  </si>
  <si>
    <t>-1971483486</t>
  </si>
  <si>
    <t>013274001</t>
  </si>
  <si>
    <t>Pasportizace objektů dotčených stavbou před započetím prací:</t>
  </si>
  <si>
    <t>2017893087</t>
  </si>
  <si>
    <t>Poznámka k položce:_x000D_
Pasportizace následujících objektů dotčených stavbou před započetím prací:_x000D_
- přístupová komunikace U Mlýna v dl. 50 m_x000D_
- most přes náhon dl. 24 m_x000D_
- inindační most dl. 28 m_x000D_
- stáv. stavbou dotčené komunikace na ostrově v dl. ~ 100 m</t>
  </si>
  <si>
    <t>-859401285</t>
  </si>
  <si>
    <t xml:space="preserve">Poznámka k položce:_x000D_
 Zřízení a odstranění zařízení staveniště_x000D_
- Příprava staveniště - základní rozdělení průvodních činností a nákladů přípravy staveniště_x000D_
- Terénní úpravy pro zařízení staveniště - Zařízení staveniště související (přípravné) práce terénní úpravy pro zařízení staveniště, sejmutí ornice a uložení na mezideponii (plocha 475 m2), odstranění křovin._x000D_
- Vybavení zařízení staveniště - vybudování zařízení staveniště (stavební buňky, sociální objekty pro pracovníky stavby, skladovací kontejnery), včetně staveništních přípojek, úhrada nákladů za odběr vody, el. energie a dalších potřebných médií, výstražné pásky a oplocení zařízení staveniště a vlastní stavby._x000D_
- Energie pro stavbu - nezbytné vnitrostaveništní rozvody energie._x000D_
- Zrušení zařízení staveniště rozebrání, bourání a odvoz, úprava pláně, obnova povrchů, rozprostření ornice a osetí (plocha 400 m2)._x000D_
- Zřízení čistících zón před výjezdem z obvodu staveniště, čištění komunikace v průběhu stavby._x000D_
- Provedení takových opatření, aby plochy obvodu staveniště nebyly znečištěny ropnými látkami a jinými podobnými produkty._x000D_
- Provedení takových opatření, aby nebyly překročeny limity prašnosti a hlučnosti dané obecně závaznou vyhláškou._x000D_
- Zajištění péče o nepředané objekty a konstrukce stavby, jejich ošetřování a zimní opatření._x000D_
- Zajištění ochrany veškeré zeleně v prostoru staveniště a jeho bezprostřední blízkosti pro poškození během stavby._x000D_
- Zajištění veškerých výkopů a svahů (např. zábrana v. 1,1 m umístěná ve vzdál. 1,5 m od hrany)  </t>
  </si>
  <si>
    <t xml:space="preserve">Poznámka k položce:_x000D_
Přístupy na staveniště (mimo základní přístupy uvedené u stavebních objektů): _x000D_
- manipulační plochy, pracovní plochy, sjezdy do koryta_x000D_
- ochrana komunikací pod manipulačními a pracovními plochami_x000D_
- zřízení a odstranění_x000D_
- obnovení dotčených povrchových vrstev_x000D_
_x000D_
</t>
  </si>
  <si>
    <t xml:space="preserve">Poznámka k položce:_x000D_
Čištění a úklid dotčených komunikací a veřejných prostranství, čištění kol veškeré stavební techniky před výjezdem ze staveniště po celou dobu stavby, včetně všech souvisejících činností._x000D_
</t>
  </si>
  <si>
    <t>Poznámka k položce:_x000D_
Označení a zabezpečení pracoviště na veřejně přístupném prostranství._x000D_
- ohraničení pracovního prostoru na veřejných komunikacích, lávkách, veřejném prostranství a soukromých zahradách_x000D_
- ohraničení bude provedeno sloupky výšky min. 1,0 m a výstražnou páskou_x000D_
- položka je uvažována včetně potřebného materiálu, montáže, demontáže a případných oprav (obnov) ohraničení_x000D_
- položka je uvažována včetně všech souvisejících činností</t>
  </si>
  <si>
    <t xml:space="preserve">Poznámka k položce:_x000D_
Dopravní značení - zřízení a odstranění, 2 ks dopravních značek_x000D_
 IP22 Pozor výjezd a vjezd vozidel stavby!_x000D_
- značení na silnici budou provedena dočasným umístěním mobilních dopravních značek na podpěrný sloupek, v podkladní desce.- zajištění bezpečnosti všech osob, chodců a vozidel na staveništi a v okolí staveniště, zajištění, osazení a údržba nezbytného dopravního značení včetně projednání se správcem komunikace, odborem dopravy příslušného správního orgánu a Policií ČR,_x000D_
- Veškeré užité dopravní značení a zařízení pro označení pracovního místa musí odpovídat zásadám TP 65, TP 66 a TP 143 s odchylkami stanovenými těmito zásadami a vyhlášce č.30/2001 Sb.;_x000D_
- Svislé dopravní značení a zařízení k označení pracovních míst bude provedeno v základní velikosti v retroreflexní úpravě třídy min. R1 dle ČSN EN 12899-1_x000D_
</t>
  </si>
  <si>
    <t>034303002</t>
  </si>
  <si>
    <t>Označení a zabezpečení stáv. přístupové cesty na ostrov pro pěší a vozidla</t>
  </si>
  <si>
    <t>-964376060</t>
  </si>
  <si>
    <t>Poznámka k položce:_x000D_
Označení a zabezpečení stáv. přístupové cesty na ostrov pro pěší a vozidla_x000D_
- ohraničení bude provedeno sloupky výšky min. 1,0 m a výstražnou páskou_x000D_
- bude provedeno dobře viditelné označení začátku a konce obchozí trasy_x000D_
- položka je uvažována včetně potřebného materiálu, montáže, demontáže a případných oprav (obnov) ohraničení_x000D_
- položka je uvažována včetně všech souvisejících činností_x000D_
- v místě křížení s příjezdovou cestou stavby na staveniště bude instalováno dočasné dopravní značení (po obou stranách) Pozor procházíte staveništěm! a Pozor výjezd a vjezd vozidel stavby!</t>
  </si>
  <si>
    <t>034703001</t>
  </si>
  <si>
    <t>Ochrana inženýrských sítí</t>
  </si>
  <si>
    <t>KPL</t>
  </si>
  <si>
    <t>-226241153</t>
  </si>
  <si>
    <t>Poznámka k položce:_x000D_
Ochrana inženýrských sítí v prostoru staveniště a přístupu na staveniště (zřízení a odstranění)_x000D_
- ochrana silničními panely ochranné pásmo podzemního vedení VN v místě přejíždění sítě: min 6 m2_x000D_
- zabezpečení ochranného pásme nadzemního vedení VN - označení ochranného pásma v terénu</t>
  </si>
  <si>
    <t>Poznámka k položce:_x000D_
Uvedení veškerých dotčených pozemků a komunikací do původního stavu _x000D_
_x000D_
Udržování pořádku na staveništi a závěrečné uvedení všech doprovodných povrchů dotčených stavbou do původního stavu (silnice, přístupové cesty, navazující komunikace, vnitrostaveništní cesty v korytě, sjezdy do koryta, dočasně využívané manipulační plochy apod.), oprava stavbou vniklých výmolů, výtluků, asfaltových krytů, krajnic, apod. Před započetím stavby bude dodavatelem vhodným způsobem zdokumentován stav komunikací, vč. zápisů o prověření převzetí prací od vlastníků, správců, uživatelů apod.</t>
  </si>
  <si>
    <t>Poznámka k položce:_x000D_
Geotechnický dozor stavby prováděný autorizovaným inženýrem v oboru geotechnika v rozsahu minimálních požadavků stanovených projektovou dokumentací._x000D_
1. Přítomnost autorizovaného inženýra v oboru geotechnika v požadovaných fázích výstavby dle požadavků projektové dokumentace, včetně zajištění stanovisek, posudků, zkoušek apod._x000D_
2. Minimální rozsah požadovaných prací je stanoven projektovou dokumentací._x000D_
3. V případě potřeby nebo požadavku objednatele se bude geotechnický dozor stavby účastnit kontrolních dnů a prohlídek stavby._x000D_
4. Položka zahrnuje náklady na veškeré související činnosti spojené s geotechnickým dozorem stavby._x000D_
5. Geotechnická služba dodavatele provádí nebo zajišťuje na náklad stavby :_x000D_
- ověření základových a hydrogeologických poměrů stavebních jam (průběh a mocnost vrstev, průsaky a výskyt pramenů),_x000D_
- kontrolu zhutnění zemin (filtrační vrstvy, záhozy atd.),_x000D_
- kontrolu vhodnosti zemin pro konstrukce,_x000D_
- zjišťuje a dokumentuje stavební stav a založení zakrytých konstrukcí po jejich odkrytí,_x000D_
- kontroluje svahy (popř. pažení) stavební jámy,</t>
  </si>
  <si>
    <t xml:space="preserve">Poznámka k položce:_x000D_
Provedení a zajištění opatření vyplývajících z plánu BOZP._x000D_
</t>
  </si>
  <si>
    <t xml:space="preserve">Poznámka k položce:_x000D_
Aktualizace a doplnění povodňového plánu, včetně ověření souladu příslušným povodňovým orgánem obce._x000D_
_x000D_
</t>
  </si>
  <si>
    <t xml:space="preserve">Poznámka k položce:_x000D_
Předložení firemního havarijního plánu přizpůsobeného na danou stavbu_x000D_
</t>
  </si>
  <si>
    <t xml:space="preserve">Poznámka k položce:_x000D_
Provedení opatření vyplývajících z povodňového a havarijního plánu (např. hlásný profil, havarijní souprava apod.)._x000D_
_x000D_
</t>
  </si>
  <si>
    <t>-332791786</t>
  </si>
  <si>
    <t>Poznámka k položce:_x000D_
Zajištění a provedení zkoušek, rozborů a atestů nutných pro řádné provádění a dokončení díla, uvedených v projektové dokumentaci včetně předání jejich výsledků objednateli, jakož i provedení zkoušek a rozborů předepsaných platnou projektovou dokumentací</t>
  </si>
  <si>
    <t>Poznámka k položce:_x000D_
Vyhotovení fotodokumentace dotčených pozemků, komunikací a staveb na těchto pozemcích ležících - v průběhu a po dokončení prací._x000D_
Vyhotovení fotodokumentace prováděných konstrukcí v průběhu stavby._x000D_
Fotodokumentace bude předána objednateli v elektronické podobě.</t>
  </si>
  <si>
    <t>Poznámka k položce:_x000D_
pasportizace objektů a ploch před zahájením stavby v území dotčeném stavbou a to zejména:_x000D_
- veškeré plochy (komunikace, břehy, zahrady) využívané stavbou jako pracovní místa, manipulační plochy a sjezdy do koryta_x000D_
- přemostění přes náhon_x000D_
- inundační most_x000D_
- nábřežní zdi_x000D_
- opevnění svahů_x000D_
- objekty MVE</t>
  </si>
  <si>
    <t xml:space="preserve">Poznámka k položce:_x000D_
Zajištění umístění štítku o povolení stavby a stejnopisu oznámení o zahájení prací oblastnímu inspektorátu práce na viditelném místě u vstupu na staveniště._x000D_
Informační tabule na staveništi_x000D_
Poznámka k položce:_x000D_
- zajištění umístění štítku o povolení stavby a stejnopisu oznámení o zahájení prací oblastnímu inspektorátu práce na viditelném místě u vstupu na staveniště </t>
  </si>
  <si>
    <t>Poznámka k položce:_x000D_
Zajištění písemných souhlasných vyjádření všech dotčených vlastníků a případných uživatelů všech pozemků dotčených stavbou s jejich konečnou úpravou po dokončení prací</t>
  </si>
  <si>
    <t xml:space="preserve">Poznámka k položce:_x000D_
Protokolární předání pracemi dotčených pozemků a komunikací, uvedených do původního stavu, zpět jejich vlastníkům._x000D_
</t>
  </si>
  <si>
    <t>0910030R15</t>
  </si>
  <si>
    <t>Billboard dle Grafického manuálu publicity pro Operační program Životní prostředí 2021-2027 a dle tiskového podkladu dodaného objednatelem</t>
  </si>
  <si>
    <t>516678528</t>
  </si>
  <si>
    <t>Poznámka k položce:_x000D_
Billboard dle Grafického manuálu publicity pro Operační program Životní prostředí 2021-2027 a dle tiskového podkladu dodaného objednatelem. Minimální velikost billboardu je 2 100 x 2 200mm. Billboard je celobarevný. Volba materiálu a výsledného provedení záleží na možnostech uchycení dočasného billboardu v místě realizace (lze uplatnit např. kovovou konstrukci s polepem, plachtu na lešení apod.). Billboard bude po dobu výstavby umístěn, tak aby byl viditelný pro veřejnost.</t>
  </si>
  <si>
    <t>0910030R16</t>
  </si>
  <si>
    <t>Stálá pamětní deska - propagace OPŽP a EU,  pamětní deska 0.4 x 0.3 m materiál desky: mosaz (montáž a dodávka)</t>
  </si>
  <si>
    <t>-1824743739</t>
  </si>
  <si>
    <t>Poznámka k položce:_x000D_
Stálá pamětní deska - propagace OPŽP a EU,  pamětní deska 0.4 x 0.3 m materiál desky: mosaz, deska jednobarevná, písmo černé, deska bude přišroubovaná na bet. stěnu pozorovatelny (nerez spoj. materiál).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</si>
</sst>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41" fillId="0" borderId="22" xfId="0" applyFont="1" applyBorder="1" applyAlignment="1">
      <alignment horizontal="center" vertical="center"/>
    </xf>
    <xf numFmtId="49" fontId="41" fillId="0" borderId="22" xfId="0" applyNumberFormat="1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center" vertical="center" wrapText="1"/>
    </xf>
    <xf numFmtId="167" fontId="41" fillId="0" borderId="22" xfId="0" applyNumberFormat="1" applyFont="1" applyBorder="1" applyAlignment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4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62351103" TargetMode="External"/><Relationship Id="rId18" Type="http://schemas.openxmlformats.org/officeDocument/2006/relationships/hyperlink" Target="https://podminky.urs.cz/item/CS_URS_2025_01/181351113" TargetMode="External"/><Relationship Id="rId26" Type="http://schemas.openxmlformats.org/officeDocument/2006/relationships/hyperlink" Target="https://podminky.urs.cz/item/CS_URS_2025_01/184818231" TargetMode="External"/><Relationship Id="rId39" Type="http://schemas.openxmlformats.org/officeDocument/2006/relationships/hyperlink" Target="https://podminky.urs.cz/item/CS_URS_2025_01/411354313" TargetMode="External"/><Relationship Id="rId21" Type="http://schemas.openxmlformats.org/officeDocument/2006/relationships/hyperlink" Target="https://podminky.urs.cz/item/CS_URS_2025_01/181951114" TargetMode="External"/><Relationship Id="rId34" Type="http://schemas.openxmlformats.org/officeDocument/2006/relationships/hyperlink" Target="https://podminky.urs.cz/item/CS_URS_2025_01/321352010" TargetMode="External"/><Relationship Id="rId42" Type="http://schemas.openxmlformats.org/officeDocument/2006/relationships/hyperlink" Target="https://podminky.urs.cz/item/CS_URS_2025_01/452311151" TargetMode="External"/><Relationship Id="rId47" Type="http://schemas.openxmlformats.org/officeDocument/2006/relationships/hyperlink" Target="https://podminky.urs.cz/item/CS_URS_2025_01/462511270" TargetMode="External"/><Relationship Id="rId50" Type="http://schemas.openxmlformats.org/officeDocument/2006/relationships/hyperlink" Target="https://podminky.urs.cz/item/CS_URS_2025_01/564851111" TargetMode="External"/><Relationship Id="rId55" Type="http://schemas.openxmlformats.org/officeDocument/2006/relationships/hyperlink" Target="https://podminky.urs.cz/item/CS_URS_2025_01/997321611" TargetMode="External"/><Relationship Id="rId63" Type="http://schemas.openxmlformats.org/officeDocument/2006/relationships/hyperlink" Target="https://podminky.urs.cz/item/CS_URS_2025_01/998767101" TargetMode="External"/><Relationship Id="rId7" Type="http://schemas.openxmlformats.org/officeDocument/2006/relationships/hyperlink" Target="https://podminky.urs.cz/item/CS_URS_2025_01/114203103" TargetMode="External"/><Relationship Id="rId2" Type="http://schemas.openxmlformats.org/officeDocument/2006/relationships/hyperlink" Target="https://podminky.urs.cz/item/CS_URS_2025_01/112101101" TargetMode="External"/><Relationship Id="rId16" Type="http://schemas.openxmlformats.org/officeDocument/2006/relationships/hyperlink" Target="https://podminky.urs.cz/item/CS_URS_2025_01/167151112" TargetMode="External"/><Relationship Id="rId29" Type="http://schemas.openxmlformats.org/officeDocument/2006/relationships/hyperlink" Target="https://podminky.urs.cz/item/CS_URS_2025_01/184818235" TargetMode="External"/><Relationship Id="rId11" Type="http://schemas.openxmlformats.org/officeDocument/2006/relationships/hyperlink" Target="https://podminky.urs.cz/item/CS_URS_2025_01/131351106" TargetMode="External"/><Relationship Id="rId24" Type="http://schemas.openxmlformats.org/officeDocument/2006/relationships/hyperlink" Target="https://podminky.urs.cz/item/CS_URS_2025_01/183101313" TargetMode="External"/><Relationship Id="rId32" Type="http://schemas.openxmlformats.org/officeDocument/2006/relationships/hyperlink" Target="https://podminky.urs.cz/item/CS_URS_2025_01/321351010" TargetMode="External"/><Relationship Id="rId37" Type="http://schemas.openxmlformats.org/officeDocument/2006/relationships/hyperlink" Target="https://podminky.urs.cz/item/CS_URS_2025_01/321366112" TargetMode="External"/><Relationship Id="rId40" Type="http://schemas.openxmlformats.org/officeDocument/2006/relationships/hyperlink" Target="https://podminky.urs.cz/item/CS_URS_2025_01/411354314" TargetMode="External"/><Relationship Id="rId45" Type="http://schemas.openxmlformats.org/officeDocument/2006/relationships/hyperlink" Target="https://podminky.urs.cz/item/CS_URS_2025_01/452351112" TargetMode="External"/><Relationship Id="rId53" Type="http://schemas.openxmlformats.org/officeDocument/2006/relationships/hyperlink" Target="https://podminky.urs.cz/item/CS_URS_2025_01/966045111" TargetMode="External"/><Relationship Id="rId58" Type="http://schemas.openxmlformats.org/officeDocument/2006/relationships/hyperlink" Target="https://podminky.urs.cz/item/CS_URS_2025_01/711111002" TargetMode="External"/><Relationship Id="rId5" Type="http://schemas.openxmlformats.org/officeDocument/2006/relationships/hyperlink" Target="https://podminky.urs.cz/item/CS_URS_2025_01/112251104" TargetMode="External"/><Relationship Id="rId61" Type="http://schemas.openxmlformats.org/officeDocument/2006/relationships/hyperlink" Target="https://podminky.urs.cz/item/CS_URS_2025_01/998711101" TargetMode="External"/><Relationship Id="rId19" Type="http://schemas.openxmlformats.org/officeDocument/2006/relationships/hyperlink" Target="https://podminky.urs.cz/item/CS_URS_2025_01/181411122" TargetMode="External"/><Relationship Id="rId14" Type="http://schemas.openxmlformats.org/officeDocument/2006/relationships/hyperlink" Target="https://podminky.urs.cz/item/CS_URS_2025_01/162351123" TargetMode="External"/><Relationship Id="rId22" Type="http://schemas.openxmlformats.org/officeDocument/2006/relationships/hyperlink" Target="https://podminky.urs.cz/item/CS_URS_2025_01/182151112" TargetMode="External"/><Relationship Id="rId27" Type="http://schemas.openxmlformats.org/officeDocument/2006/relationships/hyperlink" Target="https://podminky.urs.cz/item/CS_URS_2025_01/184818232" TargetMode="External"/><Relationship Id="rId30" Type="http://schemas.openxmlformats.org/officeDocument/2006/relationships/hyperlink" Target="https://podminky.urs.cz/item/CS_URS_2025_01/321321115" TargetMode="External"/><Relationship Id="rId35" Type="http://schemas.openxmlformats.org/officeDocument/2006/relationships/hyperlink" Target="https://podminky.urs.cz/item/CS_URS_2025_01/321352020" TargetMode="External"/><Relationship Id="rId43" Type="http://schemas.openxmlformats.org/officeDocument/2006/relationships/hyperlink" Target="https://podminky.urs.cz/item/CS_URS_2025_01/452321161" TargetMode="External"/><Relationship Id="rId48" Type="http://schemas.openxmlformats.org/officeDocument/2006/relationships/hyperlink" Target="https://podminky.urs.cz/item/CS_URS_2025_01/462519002" TargetMode="External"/><Relationship Id="rId56" Type="http://schemas.openxmlformats.org/officeDocument/2006/relationships/hyperlink" Target="https://podminky.urs.cz/item/CS_URS_2025_01/998323011" TargetMode="External"/><Relationship Id="rId64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114203202" TargetMode="External"/><Relationship Id="rId51" Type="http://schemas.openxmlformats.org/officeDocument/2006/relationships/hyperlink" Target="https://podminky.urs.cz/item/CS_URS_2025_01/890211851" TargetMode="External"/><Relationship Id="rId3" Type="http://schemas.openxmlformats.org/officeDocument/2006/relationships/hyperlink" Target="https://podminky.urs.cz/item/CS_URS_2025_01/112101104" TargetMode="External"/><Relationship Id="rId12" Type="http://schemas.openxmlformats.org/officeDocument/2006/relationships/hyperlink" Target="https://podminky.urs.cz/item/CS_URS_2025_01/131451106" TargetMode="External"/><Relationship Id="rId17" Type="http://schemas.openxmlformats.org/officeDocument/2006/relationships/hyperlink" Target="https://podminky.urs.cz/item/CS_URS_2025_01/174151101" TargetMode="External"/><Relationship Id="rId25" Type="http://schemas.openxmlformats.org/officeDocument/2006/relationships/hyperlink" Target="https://podminky.urs.cz/item/CS_URS_2025_01/184102111" TargetMode="External"/><Relationship Id="rId33" Type="http://schemas.openxmlformats.org/officeDocument/2006/relationships/hyperlink" Target="https://podminky.urs.cz/item/CS_URS_2025_01/321351020" TargetMode="External"/><Relationship Id="rId38" Type="http://schemas.openxmlformats.org/officeDocument/2006/relationships/hyperlink" Target="https://podminky.urs.cz/item/CS_URS_2025_01/321368211" TargetMode="External"/><Relationship Id="rId46" Type="http://schemas.openxmlformats.org/officeDocument/2006/relationships/hyperlink" Target="https://podminky.urs.cz/item/CS_URS_2025_01/452368211" TargetMode="External"/><Relationship Id="rId59" Type="http://schemas.openxmlformats.org/officeDocument/2006/relationships/hyperlink" Target="https://podminky.urs.cz/item/CS_URS_2025_01/711112001" TargetMode="External"/><Relationship Id="rId20" Type="http://schemas.openxmlformats.org/officeDocument/2006/relationships/hyperlink" Target="https://podminky.urs.cz/item/CS_URS_2025_01/181451121" TargetMode="External"/><Relationship Id="rId41" Type="http://schemas.openxmlformats.org/officeDocument/2006/relationships/hyperlink" Target="https://podminky.urs.cz/item/CS_URS_2025_01/452311141" TargetMode="External"/><Relationship Id="rId54" Type="http://schemas.openxmlformats.org/officeDocument/2006/relationships/hyperlink" Target="https://podminky.urs.cz/item/CS_URS_2025_01/997321511" TargetMode="External"/><Relationship Id="rId62" Type="http://schemas.openxmlformats.org/officeDocument/2006/relationships/hyperlink" Target="https://podminky.urs.cz/item/CS_URS_2025_01/998762101" TargetMode="External"/><Relationship Id="rId1" Type="http://schemas.openxmlformats.org/officeDocument/2006/relationships/hyperlink" Target="https://podminky.urs.cz/item/CS_URS_2025_01/111251101" TargetMode="External"/><Relationship Id="rId6" Type="http://schemas.openxmlformats.org/officeDocument/2006/relationships/hyperlink" Target="https://podminky.urs.cz/item/CS_URS_2025_01/112251107" TargetMode="External"/><Relationship Id="rId15" Type="http://schemas.openxmlformats.org/officeDocument/2006/relationships/hyperlink" Target="https://podminky.urs.cz/item/CS_URS_2025_01/167151101" TargetMode="External"/><Relationship Id="rId23" Type="http://schemas.openxmlformats.org/officeDocument/2006/relationships/hyperlink" Target="https://podminky.urs.cz/item/CS_URS_2025_01/182351123" TargetMode="External"/><Relationship Id="rId28" Type="http://schemas.openxmlformats.org/officeDocument/2006/relationships/hyperlink" Target="https://podminky.urs.cz/item/CS_URS_2025_01/184818233" TargetMode="External"/><Relationship Id="rId36" Type="http://schemas.openxmlformats.org/officeDocument/2006/relationships/hyperlink" Target="https://podminky.urs.cz/item/CS_URS_2025_01/321366111" TargetMode="External"/><Relationship Id="rId49" Type="http://schemas.openxmlformats.org/officeDocument/2006/relationships/hyperlink" Target="https://podminky.urs.cz/item/CS_URS_2025_01/564710013" TargetMode="External"/><Relationship Id="rId57" Type="http://schemas.openxmlformats.org/officeDocument/2006/relationships/hyperlink" Target="https://podminky.urs.cz/item/CS_URS_2025_01/711111001" TargetMode="External"/><Relationship Id="rId10" Type="http://schemas.openxmlformats.org/officeDocument/2006/relationships/hyperlink" Target="https://podminky.urs.cz/item/CS_URS_2025_01/121151123" TargetMode="External"/><Relationship Id="rId31" Type="http://schemas.openxmlformats.org/officeDocument/2006/relationships/hyperlink" Target="https://podminky.urs.cz/item/CS_URS_2025_01/321321116" TargetMode="External"/><Relationship Id="rId44" Type="http://schemas.openxmlformats.org/officeDocument/2006/relationships/hyperlink" Target="https://podminky.urs.cz/item/CS_URS_2025_01/452351111" TargetMode="External"/><Relationship Id="rId52" Type="http://schemas.openxmlformats.org/officeDocument/2006/relationships/hyperlink" Target="https://podminky.urs.cz/item/CS_URS_2025_01/966025112" TargetMode="External"/><Relationship Id="rId60" Type="http://schemas.openxmlformats.org/officeDocument/2006/relationships/hyperlink" Target="https://podminky.urs.cz/item/CS_URS_2025_01/711112002" TargetMode="External"/><Relationship Id="rId4" Type="http://schemas.openxmlformats.org/officeDocument/2006/relationships/hyperlink" Target="https://podminky.urs.cz/item/CS_URS_2025_01/112251101" TargetMode="External"/><Relationship Id="rId9" Type="http://schemas.openxmlformats.org/officeDocument/2006/relationships/hyperlink" Target="https://podminky.urs.cz/item/CS_URS_2025_01/1142033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74151101" TargetMode="External"/><Relationship Id="rId13" Type="http://schemas.openxmlformats.org/officeDocument/2006/relationships/hyperlink" Target="https://podminky.urs.cz/item/CS_URS_2025_01/321321116" TargetMode="External"/><Relationship Id="rId18" Type="http://schemas.openxmlformats.org/officeDocument/2006/relationships/hyperlink" Target="https://podminky.urs.cz/item/CS_URS_2025_01/321368211" TargetMode="External"/><Relationship Id="rId26" Type="http://schemas.openxmlformats.org/officeDocument/2006/relationships/hyperlink" Target="https://podminky.urs.cz/item/CS_URS_2025_01/997321611" TargetMode="External"/><Relationship Id="rId3" Type="http://schemas.openxmlformats.org/officeDocument/2006/relationships/hyperlink" Target="https://podminky.urs.cz/item/CS_URS_2025_01/114203301" TargetMode="External"/><Relationship Id="rId21" Type="http://schemas.openxmlformats.org/officeDocument/2006/relationships/hyperlink" Target="https://podminky.urs.cz/item/CS_URS_2025_01/462519002" TargetMode="External"/><Relationship Id="rId7" Type="http://schemas.openxmlformats.org/officeDocument/2006/relationships/hyperlink" Target="https://podminky.urs.cz/item/CS_URS_2025_01/153111115" TargetMode="External"/><Relationship Id="rId12" Type="http://schemas.openxmlformats.org/officeDocument/2006/relationships/hyperlink" Target="https://podminky.urs.cz/item/CS_URS_2025_01/275351122" TargetMode="External"/><Relationship Id="rId17" Type="http://schemas.openxmlformats.org/officeDocument/2006/relationships/hyperlink" Target="https://podminky.urs.cz/item/CS_URS_2025_01/321366112" TargetMode="External"/><Relationship Id="rId25" Type="http://schemas.openxmlformats.org/officeDocument/2006/relationships/hyperlink" Target="https://podminky.urs.cz/item/CS_URS_2025_01/997321511" TargetMode="External"/><Relationship Id="rId2" Type="http://schemas.openxmlformats.org/officeDocument/2006/relationships/hyperlink" Target="https://podminky.urs.cz/item/CS_URS_2025_01/114203202" TargetMode="External"/><Relationship Id="rId16" Type="http://schemas.openxmlformats.org/officeDocument/2006/relationships/hyperlink" Target="https://podminky.urs.cz/item/CS_URS_2025_01/321366111" TargetMode="External"/><Relationship Id="rId20" Type="http://schemas.openxmlformats.org/officeDocument/2006/relationships/hyperlink" Target="https://podminky.urs.cz/item/CS_URS_2025_01/462511270" TargetMode="External"/><Relationship Id="rId29" Type="http://schemas.openxmlformats.org/officeDocument/2006/relationships/hyperlink" Target="https://podminky.urs.cz/item/CS_URS_2025_01/711112002" TargetMode="External"/><Relationship Id="rId1" Type="http://schemas.openxmlformats.org/officeDocument/2006/relationships/hyperlink" Target="https://podminky.urs.cz/item/CS_URS_2025_01/114203103" TargetMode="External"/><Relationship Id="rId6" Type="http://schemas.openxmlformats.org/officeDocument/2006/relationships/hyperlink" Target="https://podminky.urs.cz/item/CS_URS_2025_01/153111114" TargetMode="External"/><Relationship Id="rId11" Type="http://schemas.openxmlformats.org/officeDocument/2006/relationships/hyperlink" Target="https://podminky.urs.cz/item/CS_URS_2025_01/275351121" TargetMode="External"/><Relationship Id="rId24" Type="http://schemas.openxmlformats.org/officeDocument/2006/relationships/hyperlink" Target="https://podminky.urs.cz/item/CS_URS_2025_01/985331213" TargetMode="External"/><Relationship Id="rId5" Type="http://schemas.openxmlformats.org/officeDocument/2006/relationships/hyperlink" Target="https://podminky.urs.cz/item/CS_URS_2025_01/131451100" TargetMode="External"/><Relationship Id="rId15" Type="http://schemas.openxmlformats.org/officeDocument/2006/relationships/hyperlink" Target="https://podminky.urs.cz/item/CS_URS_2025_01/321352010" TargetMode="External"/><Relationship Id="rId23" Type="http://schemas.openxmlformats.org/officeDocument/2006/relationships/hyperlink" Target="https://podminky.urs.cz/item/CS_URS_2025_01/966045111" TargetMode="External"/><Relationship Id="rId28" Type="http://schemas.openxmlformats.org/officeDocument/2006/relationships/hyperlink" Target="https://podminky.urs.cz/item/CS_URS_2025_01/711112001" TargetMode="External"/><Relationship Id="rId10" Type="http://schemas.openxmlformats.org/officeDocument/2006/relationships/hyperlink" Target="https://podminky.urs.cz/item/CS_URS_2025_01/275313811" TargetMode="External"/><Relationship Id="rId19" Type="http://schemas.openxmlformats.org/officeDocument/2006/relationships/hyperlink" Target="https://podminky.urs.cz/item/CS_URS_2025_01/452311141" TargetMode="External"/><Relationship Id="rId31" Type="http://schemas.openxmlformats.org/officeDocument/2006/relationships/drawing" Target="../drawings/drawing3.xml"/><Relationship Id="rId4" Type="http://schemas.openxmlformats.org/officeDocument/2006/relationships/hyperlink" Target="https://podminky.urs.cz/item/CS_URS_2025_01/131351100" TargetMode="External"/><Relationship Id="rId9" Type="http://schemas.openxmlformats.org/officeDocument/2006/relationships/hyperlink" Target="https://podminky.urs.cz/item/CS_URS_2025_01/181951114" TargetMode="External"/><Relationship Id="rId14" Type="http://schemas.openxmlformats.org/officeDocument/2006/relationships/hyperlink" Target="https://podminky.urs.cz/item/CS_URS_2025_01/321351010" TargetMode="External"/><Relationship Id="rId22" Type="http://schemas.openxmlformats.org/officeDocument/2006/relationships/hyperlink" Target="https://podminky.urs.cz/item/CS_URS_2025_01/966025112" TargetMode="External"/><Relationship Id="rId27" Type="http://schemas.openxmlformats.org/officeDocument/2006/relationships/hyperlink" Target="https://podminky.urs.cz/item/CS_URS_2025_01/998323011" TargetMode="External"/><Relationship Id="rId30" Type="http://schemas.openxmlformats.org/officeDocument/2006/relationships/hyperlink" Target="https://podminky.urs.cz/item/CS_URS_2025_01/99871110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2151112" TargetMode="External"/><Relationship Id="rId13" Type="http://schemas.openxmlformats.org/officeDocument/2006/relationships/hyperlink" Target="https://podminky.urs.cz/item/CS_URS_2025_01/321366112" TargetMode="External"/><Relationship Id="rId18" Type="http://schemas.openxmlformats.org/officeDocument/2006/relationships/hyperlink" Target="https://podminky.urs.cz/item/CS_URS_2025_01/998323011" TargetMode="External"/><Relationship Id="rId3" Type="http://schemas.openxmlformats.org/officeDocument/2006/relationships/hyperlink" Target="https://podminky.urs.cz/item/CS_URS_2025_01/153111114" TargetMode="External"/><Relationship Id="rId7" Type="http://schemas.openxmlformats.org/officeDocument/2006/relationships/hyperlink" Target="https://podminky.urs.cz/item/CS_URS_2025_01/181951114" TargetMode="External"/><Relationship Id="rId12" Type="http://schemas.openxmlformats.org/officeDocument/2006/relationships/hyperlink" Target="https://podminky.urs.cz/item/CS_URS_2025_01/321366111" TargetMode="External"/><Relationship Id="rId17" Type="http://schemas.openxmlformats.org/officeDocument/2006/relationships/hyperlink" Target="https://podminky.urs.cz/item/CS_URS_2025_01/997321511" TargetMode="External"/><Relationship Id="rId2" Type="http://schemas.openxmlformats.org/officeDocument/2006/relationships/hyperlink" Target="https://podminky.urs.cz/item/CS_URS_2025_01/122451102" TargetMode="External"/><Relationship Id="rId16" Type="http://schemas.openxmlformats.org/officeDocument/2006/relationships/hyperlink" Target="https://podminky.urs.cz/item/CS_URS_2025_01/966045111" TargetMode="External"/><Relationship Id="rId1" Type="http://schemas.openxmlformats.org/officeDocument/2006/relationships/hyperlink" Target="https://podminky.urs.cz/item/CS_URS_2025_01/122351102" TargetMode="External"/><Relationship Id="rId6" Type="http://schemas.openxmlformats.org/officeDocument/2006/relationships/hyperlink" Target="https://podminky.urs.cz/item/CS_URS_2025_01/174151101" TargetMode="External"/><Relationship Id="rId11" Type="http://schemas.openxmlformats.org/officeDocument/2006/relationships/hyperlink" Target="https://podminky.urs.cz/item/CS_URS_2025_01/321352010" TargetMode="External"/><Relationship Id="rId5" Type="http://schemas.openxmlformats.org/officeDocument/2006/relationships/hyperlink" Target="https://podminky.urs.cz/item/CS_URS_2025_01/162251122" TargetMode="External"/><Relationship Id="rId15" Type="http://schemas.openxmlformats.org/officeDocument/2006/relationships/hyperlink" Target="https://podminky.urs.cz/item/CS_URS_2025_01/452311141" TargetMode="External"/><Relationship Id="rId10" Type="http://schemas.openxmlformats.org/officeDocument/2006/relationships/hyperlink" Target="https://podminky.urs.cz/item/CS_URS_2025_01/321351010" TargetMode="External"/><Relationship Id="rId19" Type="http://schemas.openxmlformats.org/officeDocument/2006/relationships/drawing" Target="../drawings/drawing4.xml"/><Relationship Id="rId4" Type="http://schemas.openxmlformats.org/officeDocument/2006/relationships/hyperlink" Target="https://podminky.urs.cz/item/CS_URS_2025_01/153111115" TargetMode="External"/><Relationship Id="rId9" Type="http://schemas.openxmlformats.org/officeDocument/2006/relationships/hyperlink" Target="https://podminky.urs.cz/item/CS_URS_2025_01/321321116" TargetMode="External"/><Relationship Id="rId14" Type="http://schemas.openxmlformats.org/officeDocument/2006/relationships/hyperlink" Target="https://podminky.urs.cz/item/CS_URS_2025_01/3213682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2251122" TargetMode="External"/><Relationship Id="rId13" Type="http://schemas.openxmlformats.org/officeDocument/2006/relationships/hyperlink" Target="https://podminky.urs.cz/item/CS_URS_2025_01/182151112" TargetMode="External"/><Relationship Id="rId18" Type="http://schemas.openxmlformats.org/officeDocument/2006/relationships/hyperlink" Target="https://podminky.urs.cz/item/CS_URS_2025_01/452311141" TargetMode="External"/><Relationship Id="rId3" Type="http://schemas.openxmlformats.org/officeDocument/2006/relationships/hyperlink" Target="https://podminky.urs.cz/item/CS_URS_2025_01/114203301" TargetMode="External"/><Relationship Id="rId21" Type="http://schemas.openxmlformats.org/officeDocument/2006/relationships/hyperlink" Target="https://podminky.urs.cz/item/CS_URS_2025_01/997321611" TargetMode="External"/><Relationship Id="rId7" Type="http://schemas.openxmlformats.org/officeDocument/2006/relationships/hyperlink" Target="https://podminky.urs.cz/item/CS_URS_2025_01/162251102" TargetMode="External"/><Relationship Id="rId12" Type="http://schemas.openxmlformats.org/officeDocument/2006/relationships/hyperlink" Target="https://podminky.urs.cz/item/CS_URS_2025_01/181951114" TargetMode="External"/><Relationship Id="rId17" Type="http://schemas.openxmlformats.org/officeDocument/2006/relationships/hyperlink" Target="https://podminky.urs.cz/item/CS_URS_2025_01/321368211" TargetMode="External"/><Relationship Id="rId2" Type="http://schemas.openxmlformats.org/officeDocument/2006/relationships/hyperlink" Target="https://podminky.urs.cz/item/CS_URS_2025_01/114203202" TargetMode="External"/><Relationship Id="rId16" Type="http://schemas.openxmlformats.org/officeDocument/2006/relationships/hyperlink" Target="https://podminky.urs.cz/item/CS_URS_2025_01/321352010" TargetMode="External"/><Relationship Id="rId20" Type="http://schemas.openxmlformats.org/officeDocument/2006/relationships/hyperlink" Target="https://podminky.urs.cz/item/CS_URS_2025_01/997321511" TargetMode="External"/><Relationship Id="rId1" Type="http://schemas.openxmlformats.org/officeDocument/2006/relationships/hyperlink" Target="https://podminky.urs.cz/item/CS_URS_2025_01/114203103" TargetMode="External"/><Relationship Id="rId6" Type="http://schemas.openxmlformats.org/officeDocument/2006/relationships/hyperlink" Target="https://podminky.urs.cz/item/CS_URS_2025_01/122451101" TargetMode="External"/><Relationship Id="rId11" Type="http://schemas.openxmlformats.org/officeDocument/2006/relationships/hyperlink" Target="https://podminky.urs.cz/item/CS_URS_2025_01/181411121" TargetMode="External"/><Relationship Id="rId5" Type="http://schemas.openxmlformats.org/officeDocument/2006/relationships/hyperlink" Target="https://podminky.urs.cz/item/CS_URS_2025_01/122351101" TargetMode="External"/><Relationship Id="rId15" Type="http://schemas.openxmlformats.org/officeDocument/2006/relationships/hyperlink" Target="https://podminky.urs.cz/item/CS_URS_2025_01/321351010" TargetMode="External"/><Relationship Id="rId23" Type="http://schemas.openxmlformats.org/officeDocument/2006/relationships/drawing" Target="../drawings/drawing5.xml"/><Relationship Id="rId10" Type="http://schemas.openxmlformats.org/officeDocument/2006/relationships/hyperlink" Target="https://podminky.urs.cz/item/CS_URS_2025_01/181351003" TargetMode="External"/><Relationship Id="rId19" Type="http://schemas.openxmlformats.org/officeDocument/2006/relationships/hyperlink" Target="https://podminky.urs.cz/item/CS_URS_2025_01/966045111" TargetMode="External"/><Relationship Id="rId4" Type="http://schemas.openxmlformats.org/officeDocument/2006/relationships/hyperlink" Target="https://podminky.urs.cz/item/CS_URS_2025_01/121151103" TargetMode="External"/><Relationship Id="rId9" Type="http://schemas.openxmlformats.org/officeDocument/2006/relationships/hyperlink" Target="https://podminky.urs.cz/item/CS_URS_2025_01/174151101" TargetMode="External"/><Relationship Id="rId14" Type="http://schemas.openxmlformats.org/officeDocument/2006/relationships/hyperlink" Target="https://podminky.urs.cz/item/CS_URS_2025_01/321321115" TargetMode="External"/><Relationship Id="rId22" Type="http://schemas.openxmlformats.org/officeDocument/2006/relationships/hyperlink" Target="https://podminky.urs.cz/item/CS_URS_2025_01/9983230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321352010" TargetMode="External"/><Relationship Id="rId13" Type="http://schemas.openxmlformats.org/officeDocument/2006/relationships/hyperlink" Target="https://podminky.urs.cz/item/CS_URS_2025_01/997321511" TargetMode="External"/><Relationship Id="rId3" Type="http://schemas.openxmlformats.org/officeDocument/2006/relationships/hyperlink" Target="https://podminky.urs.cz/item/CS_URS_2025_01/167151102" TargetMode="External"/><Relationship Id="rId7" Type="http://schemas.openxmlformats.org/officeDocument/2006/relationships/hyperlink" Target="https://podminky.urs.cz/item/CS_URS_2025_01/321351010" TargetMode="External"/><Relationship Id="rId12" Type="http://schemas.openxmlformats.org/officeDocument/2006/relationships/hyperlink" Target="https://podminky.urs.cz/item/CS_URS_2025_01/977271110" TargetMode="External"/><Relationship Id="rId17" Type="http://schemas.openxmlformats.org/officeDocument/2006/relationships/drawing" Target="../drawings/drawing6.xml"/><Relationship Id="rId2" Type="http://schemas.openxmlformats.org/officeDocument/2006/relationships/hyperlink" Target="https://podminky.urs.cz/item/CS_URS_2025_01/162351123" TargetMode="External"/><Relationship Id="rId16" Type="http://schemas.openxmlformats.org/officeDocument/2006/relationships/hyperlink" Target="https://podminky.urs.cz/item/CS_URS_2025_01/789224532" TargetMode="External"/><Relationship Id="rId1" Type="http://schemas.openxmlformats.org/officeDocument/2006/relationships/hyperlink" Target="https://podminky.urs.cz/item/CS_URS_2025_01/132351252" TargetMode="External"/><Relationship Id="rId6" Type="http://schemas.openxmlformats.org/officeDocument/2006/relationships/hyperlink" Target="https://podminky.urs.cz/item/CS_URS_2025_01/321321116" TargetMode="External"/><Relationship Id="rId11" Type="http://schemas.openxmlformats.org/officeDocument/2006/relationships/hyperlink" Target="https://podminky.urs.cz/item/CS_URS_2025_01/966045111" TargetMode="External"/><Relationship Id="rId5" Type="http://schemas.openxmlformats.org/officeDocument/2006/relationships/hyperlink" Target="https://podminky.urs.cz/item/CS_URS_2025_01/181951114" TargetMode="External"/><Relationship Id="rId15" Type="http://schemas.openxmlformats.org/officeDocument/2006/relationships/hyperlink" Target="https://podminky.urs.cz/item/CS_URS_2025_01/783327101" TargetMode="External"/><Relationship Id="rId10" Type="http://schemas.openxmlformats.org/officeDocument/2006/relationships/hyperlink" Target="https://podminky.urs.cz/item/CS_URS_2025_01/452311141" TargetMode="External"/><Relationship Id="rId4" Type="http://schemas.openxmlformats.org/officeDocument/2006/relationships/hyperlink" Target="https://podminky.urs.cz/item/CS_URS_2025_01/174151101" TargetMode="External"/><Relationship Id="rId9" Type="http://schemas.openxmlformats.org/officeDocument/2006/relationships/hyperlink" Target="https://podminky.urs.cz/item/CS_URS_2025_01/321368211" TargetMode="External"/><Relationship Id="rId14" Type="http://schemas.openxmlformats.org/officeDocument/2006/relationships/hyperlink" Target="https://podminky.urs.cz/item/CS_URS_2025_01/998323011" TargetMode="Externa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182151112" TargetMode="External"/><Relationship Id="rId21" Type="http://schemas.openxmlformats.org/officeDocument/2006/relationships/hyperlink" Target="https://podminky.urs.cz/item/CS_URS_2025_01/174151101" TargetMode="External"/><Relationship Id="rId42" Type="http://schemas.openxmlformats.org/officeDocument/2006/relationships/hyperlink" Target="https://podminky.urs.cz/item/CS_URS_2025_01/321368211" TargetMode="External"/><Relationship Id="rId47" Type="http://schemas.openxmlformats.org/officeDocument/2006/relationships/hyperlink" Target="https://podminky.urs.cz/item/CS_URS_2025_01/452311141" TargetMode="External"/><Relationship Id="rId63" Type="http://schemas.openxmlformats.org/officeDocument/2006/relationships/hyperlink" Target="https://podminky.urs.cz/item/CS_URS_2025_01/966071821" TargetMode="External"/><Relationship Id="rId68" Type="http://schemas.openxmlformats.org/officeDocument/2006/relationships/hyperlink" Target="https://podminky.urs.cz/item/CS_URS_2025_01/711111002" TargetMode="External"/><Relationship Id="rId2" Type="http://schemas.openxmlformats.org/officeDocument/2006/relationships/hyperlink" Target="https://podminky.urs.cz/item/CS_URS_2025_01/114203202" TargetMode="External"/><Relationship Id="rId16" Type="http://schemas.openxmlformats.org/officeDocument/2006/relationships/hyperlink" Target="https://podminky.urs.cz/item/CS_URS_2025_01/151101412" TargetMode="External"/><Relationship Id="rId29" Type="http://schemas.openxmlformats.org/officeDocument/2006/relationships/hyperlink" Target="https://podminky.urs.cz/item/CS_URS_2025_01/270002103" TargetMode="External"/><Relationship Id="rId11" Type="http://schemas.openxmlformats.org/officeDocument/2006/relationships/hyperlink" Target="https://podminky.urs.cz/item/CS_URS_2025_01/151101211" TargetMode="External"/><Relationship Id="rId24" Type="http://schemas.openxmlformats.org/officeDocument/2006/relationships/hyperlink" Target="https://podminky.urs.cz/item/CS_URS_2025_01/181411121" TargetMode="External"/><Relationship Id="rId32" Type="http://schemas.openxmlformats.org/officeDocument/2006/relationships/hyperlink" Target="https://podminky.urs.cz/item/CS_URS_2025_01/275313811" TargetMode="External"/><Relationship Id="rId37" Type="http://schemas.openxmlformats.org/officeDocument/2006/relationships/hyperlink" Target="https://podminky.urs.cz/item/CS_URS_2025_01/321351020" TargetMode="External"/><Relationship Id="rId40" Type="http://schemas.openxmlformats.org/officeDocument/2006/relationships/hyperlink" Target="https://podminky.urs.cz/item/CS_URS_2025_01/321366111" TargetMode="External"/><Relationship Id="rId45" Type="http://schemas.openxmlformats.org/officeDocument/2006/relationships/hyperlink" Target="https://podminky.urs.cz/item/CS_URS_2025_01/411354314" TargetMode="External"/><Relationship Id="rId53" Type="http://schemas.openxmlformats.org/officeDocument/2006/relationships/hyperlink" Target="https://podminky.urs.cz/item/CS_URS_2025_01/899102112" TargetMode="External"/><Relationship Id="rId58" Type="http://schemas.openxmlformats.org/officeDocument/2006/relationships/hyperlink" Target="https://podminky.urs.cz/item/CS_URS_2025_01/966021112" TargetMode="External"/><Relationship Id="rId66" Type="http://schemas.openxmlformats.org/officeDocument/2006/relationships/hyperlink" Target="https://podminky.urs.cz/item/CS_URS_2025_01/998323011" TargetMode="External"/><Relationship Id="rId5" Type="http://schemas.openxmlformats.org/officeDocument/2006/relationships/hyperlink" Target="https://podminky.urs.cz/item/CS_URS_2025_01/131351106" TargetMode="External"/><Relationship Id="rId61" Type="http://schemas.openxmlformats.org/officeDocument/2006/relationships/hyperlink" Target="https://podminky.urs.cz/item/CS_URS_2025_01/966045111" TargetMode="External"/><Relationship Id="rId19" Type="http://schemas.openxmlformats.org/officeDocument/2006/relationships/hyperlink" Target="https://podminky.urs.cz/item/CS_URS_2025_01/167151111" TargetMode="External"/><Relationship Id="rId14" Type="http://schemas.openxmlformats.org/officeDocument/2006/relationships/hyperlink" Target="https://podminky.urs.cz/item/CS_URS_2025_01/151101402" TargetMode="External"/><Relationship Id="rId22" Type="http://schemas.openxmlformats.org/officeDocument/2006/relationships/hyperlink" Target="https://podminky.urs.cz/item/CS_URS_2025_01/175151101" TargetMode="External"/><Relationship Id="rId27" Type="http://schemas.openxmlformats.org/officeDocument/2006/relationships/hyperlink" Target="https://podminky.urs.cz/item/CS_URS_2025_01/184818231" TargetMode="External"/><Relationship Id="rId30" Type="http://schemas.openxmlformats.org/officeDocument/2006/relationships/hyperlink" Target="https://podminky.urs.cz/item/CS_URS_2025_01/270002121" TargetMode="External"/><Relationship Id="rId35" Type="http://schemas.openxmlformats.org/officeDocument/2006/relationships/hyperlink" Target="https://podminky.urs.cz/item/CS_URS_2025_01/321321116" TargetMode="External"/><Relationship Id="rId43" Type="http://schemas.openxmlformats.org/officeDocument/2006/relationships/hyperlink" Target="https://podminky.urs.cz/item/CS_URS_2025_01/348171143" TargetMode="External"/><Relationship Id="rId48" Type="http://schemas.openxmlformats.org/officeDocument/2006/relationships/hyperlink" Target="https://podminky.urs.cz/item/CS_URS_2025_01/452311151" TargetMode="External"/><Relationship Id="rId56" Type="http://schemas.openxmlformats.org/officeDocument/2006/relationships/hyperlink" Target="https://podminky.urs.cz/item/CS_URS_2025_01/916231212" TargetMode="External"/><Relationship Id="rId64" Type="http://schemas.openxmlformats.org/officeDocument/2006/relationships/hyperlink" Target="https://podminky.urs.cz/item/CS_URS_2025_01/997321511" TargetMode="External"/><Relationship Id="rId69" Type="http://schemas.openxmlformats.org/officeDocument/2006/relationships/hyperlink" Target="https://podminky.urs.cz/item/CS_URS_2025_01/711112001" TargetMode="External"/><Relationship Id="rId8" Type="http://schemas.openxmlformats.org/officeDocument/2006/relationships/hyperlink" Target="https://podminky.urs.cz/item/CS_URS_2025_01/131451206" TargetMode="External"/><Relationship Id="rId51" Type="http://schemas.openxmlformats.org/officeDocument/2006/relationships/hyperlink" Target="https://podminky.urs.cz/item/CS_URS_2025_01/871263121" TargetMode="External"/><Relationship Id="rId72" Type="http://schemas.openxmlformats.org/officeDocument/2006/relationships/hyperlink" Target="https://podminky.urs.cz/item/CS_URS_2025_01/998767101" TargetMode="External"/><Relationship Id="rId3" Type="http://schemas.openxmlformats.org/officeDocument/2006/relationships/hyperlink" Target="https://podminky.urs.cz/item/CS_URS_2025_01/114203301" TargetMode="External"/><Relationship Id="rId12" Type="http://schemas.openxmlformats.org/officeDocument/2006/relationships/hyperlink" Target="https://podminky.urs.cz/item/CS_URS_2025_01/151101212" TargetMode="External"/><Relationship Id="rId17" Type="http://schemas.openxmlformats.org/officeDocument/2006/relationships/hyperlink" Target="https://podminky.urs.cz/item/CS_URS_2025_01/162251102" TargetMode="External"/><Relationship Id="rId25" Type="http://schemas.openxmlformats.org/officeDocument/2006/relationships/hyperlink" Target="https://podminky.urs.cz/item/CS_URS_2025_01/181951114" TargetMode="External"/><Relationship Id="rId33" Type="http://schemas.openxmlformats.org/officeDocument/2006/relationships/hyperlink" Target="https://podminky.urs.cz/item/CS_URS_2025_01/275351121" TargetMode="External"/><Relationship Id="rId38" Type="http://schemas.openxmlformats.org/officeDocument/2006/relationships/hyperlink" Target="https://podminky.urs.cz/item/CS_URS_2025_01/321352020" TargetMode="External"/><Relationship Id="rId46" Type="http://schemas.openxmlformats.org/officeDocument/2006/relationships/hyperlink" Target="https://podminky.urs.cz/item/CS_URS_2025_01/451573111" TargetMode="External"/><Relationship Id="rId59" Type="http://schemas.openxmlformats.org/officeDocument/2006/relationships/hyperlink" Target="https://podminky.urs.cz/item/CS_URS_2025_01/966025112" TargetMode="External"/><Relationship Id="rId67" Type="http://schemas.openxmlformats.org/officeDocument/2006/relationships/hyperlink" Target="https://podminky.urs.cz/item/CS_URS_2025_01/711111001" TargetMode="External"/><Relationship Id="rId20" Type="http://schemas.openxmlformats.org/officeDocument/2006/relationships/hyperlink" Target="https://podminky.urs.cz/item/CS_URS_2025_01/167151112" TargetMode="External"/><Relationship Id="rId41" Type="http://schemas.openxmlformats.org/officeDocument/2006/relationships/hyperlink" Target="https://podminky.urs.cz/item/CS_URS_2025_01/321366112" TargetMode="External"/><Relationship Id="rId54" Type="http://schemas.openxmlformats.org/officeDocument/2006/relationships/hyperlink" Target="https://podminky.urs.cz/item/CS_URS_2025_01/899501221" TargetMode="External"/><Relationship Id="rId62" Type="http://schemas.openxmlformats.org/officeDocument/2006/relationships/hyperlink" Target="https://podminky.urs.cz/item/CS_URS_2025_01/966071711" TargetMode="External"/><Relationship Id="rId70" Type="http://schemas.openxmlformats.org/officeDocument/2006/relationships/hyperlink" Target="https://podminky.urs.cz/item/CS_URS_2025_01/711112002" TargetMode="External"/><Relationship Id="rId1" Type="http://schemas.openxmlformats.org/officeDocument/2006/relationships/hyperlink" Target="https://podminky.urs.cz/item/CS_URS_2025_01/111251102" TargetMode="External"/><Relationship Id="rId6" Type="http://schemas.openxmlformats.org/officeDocument/2006/relationships/hyperlink" Target="https://podminky.urs.cz/item/CS_URS_2025_01/131351206" TargetMode="External"/><Relationship Id="rId15" Type="http://schemas.openxmlformats.org/officeDocument/2006/relationships/hyperlink" Target="https://podminky.urs.cz/item/CS_URS_2025_01/151101411" TargetMode="External"/><Relationship Id="rId23" Type="http://schemas.openxmlformats.org/officeDocument/2006/relationships/hyperlink" Target="https://podminky.urs.cz/item/CS_URS_2025_01/181351113" TargetMode="External"/><Relationship Id="rId28" Type="http://schemas.openxmlformats.org/officeDocument/2006/relationships/hyperlink" Target="https://podminky.urs.cz/item/CS_URS_2025_01/270002102" TargetMode="External"/><Relationship Id="rId36" Type="http://schemas.openxmlformats.org/officeDocument/2006/relationships/hyperlink" Target="https://podminky.urs.cz/item/CS_URS_2025_01/321351010" TargetMode="External"/><Relationship Id="rId49" Type="http://schemas.openxmlformats.org/officeDocument/2006/relationships/hyperlink" Target="https://podminky.urs.cz/item/CS_URS_2025_01/462519002" TargetMode="External"/><Relationship Id="rId57" Type="http://schemas.openxmlformats.org/officeDocument/2006/relationships/hyperlink" Target="https://podminky.urs.cz/item/CS_URS_2025_01/953334118" TargetMode="External"/><Relationship Id="rId10" Type="http://schemas.openxmlformats.org/officeDocument/2006/relationships/hyperlink" Target="https://podminky.urs.cz/item/CS_URS_2025_01/151101202" TargetMode="External"/><Relationship Id="rId31" Type="http://schemas.openxmlformats.org/officeDocument/2006/relationships/hyperlink" Target="https://podminky.urs.cz/item/CS_URS_2025_01/270002122" TargetMode="External"/><Relationship Id="rId44" Type="http://schemas.openxmlformats.org/officeDocument/2006/relationships/hyperlink" Target="https://podminky.urs.cz/item/CS_URS_2025_01/411354313" TargetMode="External"/><Relationship Id="rId52" Type="http://schemas.openxmlformats.org/officeDocument/2006/relationships/hyperlink" Target="https://podminky.urs.cz/item/CS_URS_2025_01/891265321" TargetMode="External"/><Relationship Id="rId60" Type="http://schemas.openxmlformats.org/officeDocument/2006/relationships/hyperlink" Target="https://podminky.urs.cz/item/CS_URS_2025_01/966041111" TargetMode="External"/><Relationship Id="rId65" Type="http://schemas.openxmlformats.org/officeDocument/2006/relationships/hyperlink" Target="https://podminky.urs.cz/item/CS_URS_2025_01/997321611" TargetMode="External"/><Relationship Id="rId73" Type="http://schemas.openxmlformats.org/officeDocument/2006/relationships/drawing" Target="../drawings/drawing7.xml"/><Relationship Id="rId4" Type="http://schemas.openxmlformats.org/officeDocument/2006/relationships/hyperlink" Target="https://podminky.urs.cz/item/CS_URS_2025_01/121151123" TargetMode="External"/><Relationship Id="rId9" Type="http://schemas.openxmlformats.org/officeDocument/2006/relationships/hyperlink" Target="https://podminky.urs.cz/item/CS_URS_2025_01/151101201" TargetMode="External"/><Relationship Id="rId13" Type="http://schemas.openxmlformats.org/officeDocument/2006/relationships/hyperlink" Target="https://podminky.urs.cz/item/CS_URS_2025_01/151101401" TargetMode="External"/><Relationship Id="rId18" Type="http://schemas.openxmlformats.org/officeDocument/2006/relationships/hyperlink" Target="https://podminky.urs.cz/item/CS_URS_2025_01/162351123" TargetMode="External"/><Relationship Id="rId39" Type="http://schemas.openxmlformats.org/officeDocument/2006/relationships/hyperlink" Target="https://podminky.urs.cz/item/CS_URS_2025_01/321352010" TargetMode="External"/><Relationship Id="rId34" Type="http://schemas.openxmlformats.org/officeDocument/2006/relationships/hyperlink" Target="https://podminky.urs.cz/item/CS_URS_2025_01/275351122" TargetMode="External"/><Relationship Id="rId50" Type="http://schemas.openxmlformats.org/officeDocument/2006/relationships/hyperlink" Target="https://podminky.urs.cz/item/CS_URS_2025_01/571907118" TargetMode="External"/><Relationship Id="rId55" Type="http://schemas.openxmlformats.org/officeDocument/2006/relationships/hyperlink" Target="https://podminky.urs.cz/item/CS_URS_2025_01/912111113" TargetMode="External"/><Relationship Id="rId7" Type="http://schemas.openxmlformats.org/officeDocument/2006/relationships/hyperlink" Target="https://podminky.urs.cz/item/CS_URS_2025_01/131451106" TargetMode="External"/><Relationship Id="rId71" Type="http://schemas.openxmlformats.org/officeDocument/2006/relationships/hyperlink" Target="https://podminky.urs.cz/item/CS_URS_2025_01/998711101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opLeftCell="A11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0"/>
      <c r="BE5" s="207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0"/>
      <c r="BE6" s="208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8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8"/>
      <c r="BS8" s="17" t="s">
        <v>6</v>
      </c>
    </row>
    <row r="9" spans="1:74" ht="14.45" customHeight="1">
      <c r="B9" s="20"/>
      <c r="AR9" s="20"/>
      <c r="BE9" s="208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08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08"/>
      <c r="BS11" s="17" t="s">
        <v>6</v>
      </c>
    </row>
    <row r="12" spans="1:74" ht="6.95" customHeight="1">
      <c r="B12" s="20"/>
      <c r="AR12" s="20"/>
      <c r="BE12" s="208"/>
      <c r="BS12" s="17" t="s">
        <v>6</v>
      </c>
    </row>
    <row r="13" spans="1:74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08"/>
      <c r="BS13" s="17" t="s">
        <v>6</v>
      </c>
    </row>
    <row r="14" spans="1:74" ht="12.75">
      <c r="B14" s="20"/>
      <c r="E14" s="213" t="s">
        <v>31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7" t="s">
        <v>28</v>
      </c>
      <c r="AN14" s="29" t="s">
        <v>31</v>
      </c>
      <c r="AR14" s="20"/>
      <c r="BE14" s="208"/>
      <c r="BS14" s="17" t="s">
        <v>6</v>
      </c>
    </row>
    <row r="15" spans="1:74" ht="6.95" customHeight="1">
      <c r="B15" s="20"/>
      <c r="AR15" s="20"/>
      <c r="BE15" s="208"/>
      <c r="BS15" s="17" t="s">
        <v>4</v>
      </c>
    </row>
    <row r="16" spans="1:74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08"/>
      <c r="BS16" s="17" t="s">
        <v>4</v>
      </c>
    </row>
    <row r="17" spans="2:71" ht="18.399999999999999" customHeight="1">
      <c r="B17" s="20"/>
      <c r="E17" s="25" t="s">
        <v>34</v>
      </c>
      <c r="AK17" s="27" t="s">
        <v>28</v>
      </c>
      <c r="AN17" s="25" t="s">
        <v>35</v>
      </c>
      <c r="AR17" s="20"/>
      <c r="BE17" s="208"/>
      <c r="BS17" s="17" t="s">
        <v>36</v>
      </c>
    </row>
    <row r="18" spans="2:71" ht="6.95" customHeight="1">
      <c r="B18" s="20"/>
      <c r="AR18" s="20"/>
      <c r="BE18" s="208"/>
      <c r="BS18" s="17" t="s">
        <v>6</v>
      </c>
    </row>
    <row r="19" spans="2:71" ht="12" customHeight="1">
      <c r="B19" s="20"/>
      <c r="D19" s="27" t="s">
        <v>37</v>
      </c>
      <c r="AK19" s="27" t="s">
        <v>25</v>
      </c>
      <c r="AN19" s="25" t="s">
        <v>1</v>
      </c>
      <c r="AR19" s="20"/>
      <c r="BE19" s="208"/>
      <c r="BS19" s="17" t="s">
        <v>6</v>
      </c>
    </row>
    <row r="20" spans="2:71" ht="18.399999999999999" customHeight="1">
      <c r="B20" s="20"/>
      <c r="E20" s="25" t="s">
        <v>21</v>
      </c>
      <c r="AK20" s="27" t="s">
        <v>28</v>
      </c>
      <c r="AN20" s="25" t="s">
        <v>1</v>
      </c>
      <c r="AR20" s="20"/>
      <c r="BE20" s="208"/>
      <c r="BS20" s="17" t="s">
        <v>36</v>
      </c>
    </row>
    <row r="21" spans="2:71" ht="6.95" customHeight="1">
      <c r="B21" s="20"/>
      <c r="AR21" s="20"/>
      <c r="BE21" s="208"/>
    </row>
    <row r="22" spans="2:71" ht="12" customHeight="1">
      <c r="B22" s="20"/>
      <c r="D22" s="27" t="s">
        <v>38</v>
      </c>
      <c r="AR22" s="20"/>
      <c r="BE22" s="208"/>
    </row>
    <row r="23" spans="2:71" ht="59.25" customHeight="1">
      <c r="B23" s="20"/>
      <c r="E23" s="215" t="s">
        <v>39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20"/>
      <c r="BE23" s="208"/>
    </row>
    <row r="24" spans="2:71" ht="6.95" customHeight="1">
      <c r="B24" s="20"/>
      <c r="AR24" s="20"/>
      <c r="BE24" s="208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8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6">
        <f>ROUND(AG94,2)</f>
        <v>0</v>
      </c>
      <c r="AL26" s="217"/>
      <c r="AM26" s="217"/>
      <c r="AN26" s="217"/>
      <c r="AO26" s="217"/>
      <c r="AR26" s="32"/>
      <c r="BE26" s="208"/>
    </row>
    <row r="27" spans="2:71" s="1" customFormat="1" ht="6.95" customHeight="1">
      <c r="B27" s="32"/>
      <c r="AR27" s="32"/>
      <c r="BE27" s="208"/>
    </row>
    <row r="28" spans="2:71" s="1" customFormat="1" ht="12.75">
      <c r="B28" s="32"/>
      <c r="L28" s="218" t="s">
        <v>41</v>
      </c>
      <c r="M28" s="218"/>
      <c r="N28" s="218"/>
      <c r="O28" s="218"/>
      <c r="P28" s="218"/>
      <c r="W28" s="218" t="s">
        <v>42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43</v>
      </c>
      <c r="AL28" s="218"/>
      <c r="AM28" s="218"/>
      <c r="AN28" s="218"/>
      <c r="AO28" s="218"/>
      <c r="AR28" s="32"/>
      <c r="BE28" s="208"/>
    </row>
    <row r="29" spans="2:71" s="2" customFormat="1" ht="14.45" customHeight="1">
      <c r="B29" s="36"/>
      <c r="D29" s="27" t="s">
        <v>44</v>
      </c>
      <c r="F29" s="27" t="s">
        <v>45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6"/>
      <c r="BE29" s="209"/>
    </row>
    <row r="30" spans="2:71" s="2" customFormat="1" ht="14.45" customHeight="1">
      <c r="B30" s="36"/>
      <c r="F30" s="27" t="s">
        <v>46</v>
      </c>
      <c r="L30" s="221">
        <v>0.15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6"/>
      <c r="BE30" s="209"/>
    </row>
    <row r="31" spans="2:71" s="2" customFormat="1" ht="14.45" hidden="1" customHeight="1">
      <c r="B31" s="36"/>
      <c r="F31" s="27" t="s">
        <v>47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6"/>
      <c r="BE31" s="209"/>
    </row>
    <row r="32" spans="2:71" s="2" customFormat="1" ht="14.45" hidden="1" customHeight="1">
      <c r="B32" s="36"/>
      <c r="F32" s="27" t="s">
        <v>48</v>
      </c>
      <c r="L32" s="221">
        <v>0.15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6"/>
      <c r="BE32" s="209"/>
    </row>
    <row r="33" spans="2:57" s="2" customFormat="1" ht="14.45" hidden="1" customHeight="1">
      <c r="B33" s="36"/>
      <c r="F33" s="27" t="s">
        <v>49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6"/>
      <c r="BE33" s="209"/>
    </row>
    <row r="34" spans="2:57" s="1" customFormat="1" ht="6.95" customHeight="1">
      <c r="B34" s="32"/>
      <c r="AR34" s="32"/>
      <c r="BE34" s="208"/>
    </row>
    <row r="35" spans="2:57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225" t="s">
        <v>52</v>
      </c>
      <c r="Y35" s="223"/>
      <c r="Z35" s="223"/>
      <c r="AA35" s="223"/>
      <c r="AB35" s="223"/>
      <c r="AC35" s="39"/>
      <c r="AD35" s="39"/>
      <c r="AE35" s="39"/>
      <c r="AF35" s="39"/>
      <c r="AG35" s="39"/>
      <c r="AH35" s="39"/>
      <c r="AI35" s="39"/>
      <c r="AJ35" s="39"/>
      <c r="AK35" s="222">
        <f>SUM(AK26:AK33)</f>
        <v>0</v>
      </c>
      <c r="AL35" s="223"/>
      <c r="AM35" s="223"/>
      <c r="AN35" s="223"/>
      <c r="AO35" s="224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54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55</v>
      </c>
      <c r="AI60" s="34"/>
      <c r="AJ60" s="34"/>
      <c r="AK60" s="34"/>
      <c r="AL60" s="34"/>
      <c r="AM60" s="43" t="s">
        <v>56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58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55</v>
      </c>
      <c r="AI75" s="34"/>
      <c r="AJ75" s="34"/>
      <c r="AK75" s="34"/>
      <c r="AL75" s="34"/>
      <c r="AM75" s="43" t="s">
        <v>56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59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(ES_51)_2025_06_23</v>
      </c>
      <c r="AR84" s="48"/>
    </row>
    <row r="85" spans="1:91" s="4" customFormat="1" ht="36.950000000000003" customHeight="1">
      <c r="B85" s="49"/>
      <c r="C85" s="50" t="s">
        <v>16</v>
      </c>
      <c r="L85" s="204" t="str">
        <f>K6</f>
        <v>Berounka, ř.km 21,638 - jez Zadní Třebáň - výstavba rybího přechodu a vodácké propusti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34" t="str">
        <f>IF(AN8= "","",AN8)</f>
        <v>23. 6. 2025</v>
      </c>
      <c r="AN87" s="234"/>
      <c r="AR87" s="32"/>
    </row>
    <row r="88" spans="1:91" s="1" customFormat="1" ht="6.95" customHeight="1">
      <c r="B88" s="32"/>
      <c r="AR88" s="32"/>
    </row>
    <row r="89" spans="1:91" s="1" customFormat="1" ht="40.15" customHeight="1">
      <c r="B89" s="32"/>
      <c r="C89" s="27" t="s">
        <v>24</v>
      </c>
      <c r="L89" s="3" t="str">
        <f>IF(E11= "","",E11)</f>
        <v>Povodí Vltavy, státní podnik</v>
      </c>
      <c r="AI89" s="27" t="s">
        <v>32</v>
      </c>
      <c r="AM89" s="232" t="str">
        <f>IF(E17="","",E17)</f>
        <v>ENVISYSTEM, s.r.o., U Nikolajky 15, 15000  Praha 5</v>
      </c>
      <c r="AN89" s="233"/>
      <c r="AO89" s="233"/>
      <c r="AP89" s="233"/>
      <c r="AR89" s="32"/>
      <c r="AS89" s="236" t="s">
        <v>60</v>
      </c>
      <c r="AT89" s="23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30</v>
      </c>
      <c r="L90" s="3" t="str">
        <f>IF(E14= "Vyplň údaj","",E14)</f>
        <v/>
      </c>
      <c r="AI90" s="27" t="s">
        <v>37</v>
      </c>
      <c r="AM90" s="232" t="str">
        <f>IF(E20="","",E20)</f>
        <v xml:space="preserve"> </v>
      </c>
      <c r="AN90" s="233"/>
      <c r="AO90" s="233"/>
      <c r="AP90" s="233"/>
      <c r="AR90" s="32"/>
      <c r="AS90" s="238"/>
      <c r="AT90" s="239"/>
      <c r="BD90" s="56"/>
    </row>
    <row r="91" spans="1:91" s="1" customFormat="1" ht="10.9" customHeight="1">
      <c r="B91" s="32"/>
      <c r="AR91" s="32"/>
      <c r="AS91" s="238"/>
      <c r="AT91" s="239"/>
      <c r="BD91" s="56"/>
    </row>
    <row r="92" spans="1:91" s="1" customFormat="1" ht="29.25" customHeight="1">
      <c r="B92" s="32"/>
      <c r="C92" s="199" t="s">
        <v>61</v>
      </c>
      <c r="D92" s="200"/>
      <c r="E92" s="200"/>
      <c r="F92" s="200"/>
      <c r="G92" s="200"/>
      <c r="H92" s="57"/>
      <c r="I92" s="203" t="s">
        <v>62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30" t="s">
        <v>63</v>
      </c>
      <c r="AH92" s="200"/>
      <c r="AI92" s="200"/>
      <c r="AJ92" s="200"/>
      <c r="AK92" s="200"/>
      <c r="AL92" s="200"/>
      <c r="AM92" s="200"/>
      <c r="AN92" s="203" t="s">
        <v>64</v>
      </c>
      <c r="AO92" s="200"/>
      <c r="AP92" s="235"/>
      <c r="AQ92" s="58" t="s">
        <v>65</v>
      </c>
      <c r="AR92" s="32"/>
      <c r="AS92" s="59" t="s">
        <v>66</v>
      </c>
      <c r="AT92" s="60" t="s">
        <v>67</v>
      </c>
      <c r="AU92" s="60" t="s">
        <v>68</v>
      </c>
      <c r="AV92" s="60" t="s">
        <v>69</v>
      </c>
      <c r="AW92" s="60" t="s">
        <v>70</v>
      </c>
      <c r="AX92" s="60" t="s">
        <v>71</v>
      </c>
      <c r="AY92" s="60" t="s">
        <v>72</v>
      </c>
      <c r="AZ92" s="60" t="s">
        <v>73</v>
      </c>
      <c r="BA92" s="60" t="s">
        <v>74</v>
      </c>
      <c r="BB92" s="60" t="s">
        <v>75</v>
      </c>
      <c r="BC92" s="60" t="s">
        <v>76</v>
      </c>
      <c r="BD92" s="61" t="s">
        <v>77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6">
        <f>ROUND(AG95+AG96+SUM(AG101:AG104),2)</f>
        <v>0</v>
      </c>
      <c r="AH94" s="206"/>
      <c r="AI94" s="206"/>
      <c r="AJ94" s="206"/>
      <c r="AK94" s="206"/>
      <c r="AL94" s="206"/>
      <c r="AM94" s="206"/>
      <c r="AN94" s="240">
        <f t="shared" ref="AN94:AN104" si="0">SUM(AG94,AT94)</f>
        <v>0</v>
      </c>
      <c r="AO94" s="240"/>
      <c r="AP94" s="240"/>
      <c r="AQ94" s="67" t="s">
        <v>1</v>
      </c>
      <c r="AR94" s="63"/>
      <c r="AS94" s="68">
        <f>ROUND(AS95+AS96+SUM(AS101:AS104),2)</f>
        <v>0</v>
      </c>
      <c r="AT94" s="69">
        <f t="shared" ref="AT94:AT104" si="1">ROUND(SUM(AV94:AW94),2)</f>
        <v>0</v>
      </c>
      <c r="AU94" s="70">
        <f>ROUND(AU95+AU96+SUM(AU101:AU104),5)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ROUND(AZ95+AZ96+SUM(AZ101:AZ104),2)</f>
        <v>0</v>
      </c>
      <c r="BA94" s="69">
        <f>ROUND(BA95+BA96+SUM(BA101:BA104),2)</f>
        <v>0</v>
      </c>
      <c r="BB94" s="69">
        <f>ROUND(BB95+BB96+SUM(BB101:BB104),2)</f>
        <v>0</v>
      </c>
      <c r="BC94" s="69">
        <f>ROUND(BC95+BC96+SUM(BC101:BC104),2)</f>
        <v>0</v>
      </c>
      <c r="BD94" s="71">
        <f>ROUND(BD95+BD96+SUM(BD101:BD104),2)</f>
        <v>0</v>
      </c>
      <c r="BS94" s="72" t="s">
        <v>79</v>
      </c>
      <c r="BT94" s="72" t="s">
        <v>80</v>
      </c>
      <c r="BU94" s="73" t="s">
        <v>81</v>
      </c>
      <c r="BV94" s="72" t="s">
        <v>82</v>
      </c>
      <c r="BW94" s="72" t="s">
        <v>5</v>
      </c>
      <c r="BX94" s="72" t="s">
        <v>83</v>
      </c>
      <c r="CL94" s="72" t="s">
        <v>1</v>
      </c>
    </row>
    <row r="95" spans="1:91" s="6" customFormat="1" ht="16.5" customHeight="1">
      <c r="A95" s="74" t="s">
        <v>84</v>
      </c>
      <c r="B95" s="75"/>
      <c r="C95" s="76"/>
      <c r="D95" s="201" t="s">
        <v>85</v>
      </c>
      <c r="E95" s="201"/>
      <c r="F95" s="201"/>
      <c r="G95" s="201"/>
      <c r="H95" s="201"/>
      <c r="I95" s="77"/>
      <c r="J95" s="201" t="s">
        <v>86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28">
        <f>'SO 01 - Rybí přechod RPI ...'!J30</f>
        <v>0</v>
      </c>
      <c r="AH95" s="229"/>
      <c r="AI95" s="229"/>
      <c r="AJ95" s="229"/>
      <c r="AK95" s="229"/>
      <c r="AL95" s="229"/>
      <c r="AM95" s="229"/>
      <c r="AN95" s="228">
        <f t="shared" si="0"/>
        <v>0</v>
      </c>
      <c r="AO95" s="229"/>
      <c r="AP95" s="229"/>
      <c r="AQ95" s="78" t="s">
        <v>87</v>
      </c>
      <c r="AR95" s="75"/>
      <c r="AS95" s="79">
        <v>0</v>
      </c>
      <c r="AT95" s="80">
        <f t="shared" si="1"/>
        <v>0</v>
      </c>
      <c r="AU95" s="81">
        <f>'SO 01 - Rybí přechod RPI ...'!P130</f>
        <v>0</v>
      </c>
      <c r="AV95" s="80">
        <f>'SO 01 - Rybí přechod RPI ...'!J33</f>
        <v>0</v>
      </c>
      <c r="AW95" s="80">
        <f>'SO 01 - Rybí přechod RPI ...'!J34</f>
        <v>0</v>
      </c>
      <c r="AX95" s="80">
        <f>'SO 01 - Rybí přechod RPI ...'!J35</f>
        <v>0</v>
      </c>
      <c r="AY95" s="80">
        <f>'SO 01 - Rybí přechod RPI ...'!J36</f>
        <v>0</v>
      </c>
      <c r="AZ95" s="80">
        <f>'SO 01 - Rybí přechod RPI ...'!F33</f>
        <v>0</v>
      </c>
      <c r="BA95" s="80">
        <f>'SO 01 - Rybí přechod RPI ...'!F34</f>
        <v>0</v>
      </c>
      <c r="BB95" s="80">
        <f>'SO 01 - Rybí přechod RPI ...'!F35</f>
        <v>0</v>
      </c>
      <c r="BC95" s="80">
        <f>'SO 01 - Rybí přechod RPI ...'!F36</f>
        <v>0</v>
      </c>
      <c r="BD95" s="82">
        <f>'SO 01 - Rybí přechod RPI ...'!F37</f>
        <v>0</v>
      </c>
      <c r="BT95" s="83" t="s">
        <v>88</v>
      </c>
      <c r="BV95" s="83" t="s">
        <v>82</v>
      </c>
      <c r="BW95" s="83" t="s">
        <v>89</v>
      </c>
      <c r="BX95" s="83" t="s">
        <v>5</v>
      </c>
      <c r="CL95" s="83" t="s">
        <v>1</v>
      </c>
      <c r="CM95" s="83" t="s">
        <v>90</v>
      </c>
    </row>
    <row r="96" spans="1:91" s="6" customFormat="1" ht="16.5" customHeight="1">
      <c r="B96" s="75"/>
      <c r="C96" s="76"/>
      <c r="D96" s="201" t="s">
        <v>91</v>
      </c>
      <c r="E96" s="201"/>
      <c r="F96" s="201"/>
      <c r="G96" s="201"/>
      <c r="H96" s="201"/>
      <c r="I96" s="77"/>
      <c r="J96" s="201" t="s">
        <v>92</v>
      </c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  <c r="AF96" s="201"/>
      <c r="AG96" s="231">
        <f>ROUND(SUM(AG97:AG100),2)</f>
        <v>0</v>
      </c>
      <c r="AH96" s="229"/>
      <c r="AI96" s="229"/>
      <c r="AJ96" s="229"/>
      <c r="AK96" s="229"/>
      <c r="AL96" s="229"/>
      <c r="AM96" s="229"/>
      <c r="AN96" s="228">
        <f t="shared" si="0"/>
        <v>0</v>
      </c>
      <c r="AO96" s="229"/>
      <c r="AP96" s="229"/>
      <c r="AQ96" s="78" t="s">
        <v>87</v>
      </c>
      <c r="AR96" s="75"/>
      <c r="AS96" s="79">
        <f>ROUND(SUM(AS97:AS100),2)</f>
        <v>0</v>
      </c>
      <c r="AT96" s="80">
        <f t="shared" si="1"/>
        <v>0</v>
      </c>
      <c r="AU96" s="81">
        <f>ROUND(SUM(AU97:AU100),5)</f>
        <v>0</v>
      </c>
      <c r="AV96" s="80">
        <f>ROUND(AZ96*L29,2)</f>
        <v>0</v>
      </c>
      <c r="AW96" s="80">
        <f>ROUND(BA96*L30,2)</f>
        <v>0</v>
      </c>
      <c r="AX96" s="80">
        <f>ROUND(BB96*L29,2)</f>
        <v>0</v>
      </c>
      <c r="AY96" s="80">
        <f>ROUND(BC96*L30,2)</f>
        <v>0</v>
      </c>
      <c r="AZ96" s="80">
        <f>ROUND(SUM(AZ97:AZ100),2)</f>
        <v>0</v>
      </c>
      <c r="BA96" s="80">
        <f>ROUND(SUM(BA97:BA100),2)</f>
        <v>0</v>
      </c>
      <c r="BB96" s="80">
        <f>ROUND(SUM(BB97:BB100),2)</f>
        <v>0</v>
      </c>
      <c r="BC96" s="80">
        <f>ROUND(SUM(BC97:BC100),2)</f>
        <v>0</v>
      </c>
      <c r="BD96" s="82">
        <f>ROUND(SUM(BD97:BD100),2)</f>
        <v>0</v>
      </c>
      <c r="BS96" s="83" t="s">
        <v>79</v>
      </c>
      <c r="BT96" s="83" t="s">
        <v>88</v>
      </c>
      <c r="BU96" s="83" t="s">
        <v>81</v>
      </c>
      <c r="BV96" s="83" t="s">
        <v>82</v>
      </c>
      <c r="BW96" s="83" t="s">
        <v>93</v>
      </c>
      <c r="BX96" s="83" t="s">
        <v>5</v>
      </c>
      <c r="CL96" s="83" t="s">
        <v>1</v>
      </c>
      <c r="CM96" s="83" t="s">
        <v>90</v>
      </c>
    </row>
    <row r="97" spans="1:91" s="3" customFormat="1" ht="16.5" customHeight="1">
      <c r="A97" s="74" t="s">
        <v>84</v>
      </c>
      <c r="B97" s="48"/>
      <c r="C97" s="9"/>
      <c r="D97" s="9"/>
      <c r="E97" s="202" t="s">
        <v>94</v>
      </c>
      <c r="F97" s="202"/>
      <c r="G97" s="202"/>
      <c r="H97" s="202"/>
      <c r="I97" s="202"/>
      <c r="J97" s="9"/>
      <c r="K97" s="202" t="s">
        <v>95</v>
      </c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26">
        <f>'SO 02.1 - Vodácká propust'!J32</f>
        <v>0</v>
      </c>
      <c r="AH97" s="227"/>
      <c r="AI97" s="227"/>
      <c r="AJ97" s="227"/>
      <c r="AK97" s="227"/>
      <c r="AL97" s="227"/>
      <c r="AM97" s="227"/>
      <c r="AN97" s="226">
        <f t="shared" si="0"/>
        <v>0</v>
      </c>
      <c r="AO97" s="227"/>
      <c r="AP97" s="227"/>
      <c r="AQ97" s="84" t="s">
        <v>96</v>
      </c>
      <c r="AR97" s="48"/>
      <c r="AS97" s="85">
        <v>0</v>
      </c>
      <c r="AT97" s="86">
        <f t="shared" si="1"/>
        <v>0</v>
      </c>
      <c r="AU97" s="87">
        <f>'SO 02.1 - Vodácká propust'!P132</f>
        <v>0</v>
      </c>
      <c r="AV97" s="86">
        <f>'SO 02.1 - Vodácká propust'!J35</f>
        <v>0</v>
      </c>
      <c r="AW97" s="86">
        <f>'SO 02.1 - Vodácká propust'!J36</f>
        <v>0</v>
      </c>
      <c r="AX97" s="86">
        <f>'SO 02.1 - Vodácká propust'!J37</f>
        <v>0</v>
      </c>
      <c r="AY97" s="86">
        <f>'SO 02.1 - Vodácká propust'!J38</f>
        <v>0</v>
      </c>
      <c r="AZ97" s="86">
        <f>'SO 02.1 - Vodácká propust'!F35</f>
        <v>0</v>
      </c>
      <c r="BA97" s="86">
        <f>'SO 02.1 - Vodácká propust'!F36</f>
        <v>0</v>
      </c>
      <c r="BB97" s="86">
        <f>'SO 02.1 - Vodácká propust'!F37</f>
        <v>0</v>
      </c>
      <c r="BC97" s="86">
        <f>'SO 02.1 - Vodácká propust'!F38</f>
        <v>0</v>
      </c>
      <c r="BD97" s="88">
        <f>'SO 02.1 - Vodácká propust'!F39</f>
        <v>0</v>
      </c>
      <c r="BT97" s="25" t="s">
        <v>90</v>
      </c>
      <c r="BV97" s="25" t="s">
        <v>82</v>
      </c>
      <c r="BW97" s="25" t="s">
        <v>97</v>
      </c>
      <c r="BX97" s="25" t="s">
        <v>93</v>
      </c>
      <c r="CL97" s="25" t="s">
        <v>1</v>
      </c>
    </row>
    <row r="98" spans="1:91" s="3" customFormat="1" ht="16.5" customHeight="1">
      <c r="A98" s="74" t="s">
        <v>84</v>
      </c>
      <c r="B98" s="48"/>
      <c r="C98" s="9"/>
      <c r="D98" s="9"/>
      <c r="E98" s="202" t="s">
        <v>98</v>
      </c>
      <c r="F98" s="202"/>
      <c r="G98" s="202"/>
      <c r="H98" s="202"/>
      <c r="I98" s="202"/>
      <c r="J98" s="9"/>
      <c r="K98" s="202" t="s">
        <v>99</v>
      </c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26">
        <f>'SO 02.2 - Schodiště v nad...'!J32</f>
        <v>0</v>
      </c>
      <c r="AH98" s="227"/>
      <c r="AI98" s="227"/>
      <c r="AJ98" s="227"/>
      <c r="AK98" s="227"/>
      <c r="AL98" s="227"/>
      <c r="AM98" s="227"/>
      <c r="AN98" s="226">
        <f t="shared" si="0"/>
        <v>0</v>
      </c>
      <c r="AO98" s="227"/>
      <c r="AP98" s="227"/>
      <c r="AQ98" s="84" t="s">
        <v>96</v>
      </c>
      <c r="AR98" s="48"/>
      <c r="AS98" s="85">
        <v>0</v>
      </c>
      <c r="AT98" s="86">
        <f t="shared" si="1"/>
        <v>0</v>
      </c>
      <c r="AU98" s="87">
        <f>'SO 02.2 - Schodiště v nad...'!P127</f>
        <v>0</v>
      </c>
      <c r="AV98" s="86">
        <f>'SO 02.2 - Schodiště v nad...'!J35</f>
        <v>0</v>
      </c>
      <c r="AW98" s="86">
        <f>'SO 02.2 - Schodiště v nad...'!J36</f>
        <v>0</v>
      </c>
      <c r="AX98" s="86">
        <f>'SO 02.2 - Schodiště v nad...'!J37</f>
        <v>0</v>
      </c>
      <c r="AY98" s="86">
        <f>'SO 02.2 - Schodiště v nad...'!J38</f>
        <v>0</v>
      </c>
      <c r="AZ98" s="86">
        <f>'SO 02.2 - Schodiště v nad...'!F35</f>
        <v>0</v>
      </c>
      <c r="BA98" s="86">
        <f>'SO 02.2 - Schodiště v nad...'!F36</f>
        <v>0</v>
      </c>
      <c r="BB98" s="86">
        <f>'SO 02.2 - Schodiště v nad...'!F37</f>
        <v>0</v>
      </c>
      <c r="BC98" s="86">
        <f>'SO 02.2 - Schodiště v nad...'!F38</f>
        <v>0</v>
      </c>
      <c r="BD98" s="88">
        <f>'SO 02.2 - Schodiště v nad...'!F39</f>
        <v>0</v>
      </c>
      <c r="BT98" s="25" t="s">
        <v>90</v>
      </c>
      <c r="BV98" s="25" t="s">
        <v>82</v>
      </c>
      <c r="BW98" s="25" t="s">
        <v>100</v>
      </c>
      <c r="BX98" s="25" t="s">
        <v>93</v>
      </c>
      <c r="CL98" s="25" t="s">
        <v>1</v>
      </c>
    </row>
    <row r="99" spans="1:91" s="3" customFormat="1" ht="16.5" customHeight="1">
      <c r="A99" s="74" t="s">
        <v>84</v>
      </c>
      <c r="B99" s="48"/>
      <c r="C99" s="9"/>
      <c r="D99" s="9"/>
      <c r="E99" s="202" t="s">
        <v>101</v>
      </c>
      <c r="F99" s="202"/>
      <c r="G99" s="202"/>
      <c r="H99" s="202"/>
      <c r="I99" s="202"/>
      <c r="J99" s="9"/>
      <c r="K99" s="202" t="s">
        <v>102</v>
      </c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26">
        <f>'SO 02.3 - Schodiště v pod...'!J32</f>
        <v>0</v>
      </c>
      <c r="AH99" s="227"/>
      <c r="AI99" s="227"/>
      <c r="AJ99" s="227"/>
      <c r="AK99" s="227"/>
      <c r="AL99" s="227"/>
      <c r="AM99" s="227"/>
      <c r="AN99" s="226">
        <f t="shared" si="0"/>
        <v>0</v>
      </c>
      <c r="AO99" s="227"/>
      <c r="AP99" s="227"/>
      <c r="AQ99" s="84" t="s">
        <v>96</v>
      </c>
      <c r="AR99" s="48"/>
      <c r="AS99" s="85">
        <v>0</v>
      </c>
      <c r="AT99" s="86">
        <f t="shared" si="1"/>
        <v>0</v>
      </c>
      <c r="AU99" s="87">
        <f>'SO 02.3 - Schodiště v pod...'!P127</f>
        <v>0</v>
      </c>
      <c r="AV99" s="86">
        <f>'SO 02.3 - Schodiště v pod...'!J35</f>
        <v>0</v>
      </c>
      <c r="AW99" s="86">
        <f>'SO 02.3 - Schodiště v pod...'!J36</f>
        <v>0</v>
      </c>
      <c r="AX99" s="86">
        <f>'SO 02.3 - Schodiště v pod...'!J37</f>
        <v>0</v>
      </c>
      <c r="AY99" s="86">
        <f>'SO 02.3 - Schodiště v pod...'!J38</f>
        <v>0</v>
      </c>
      <c r="AZ99" s="86">
        <f>'SO 02.3 - Schodiště v pod...'!F35</f>
        <v>0</v>
      </c>
      <c r="BA99" s="86">
        <f>'SO 02.3 - Schodiště v pod...'!F36</f>
        <v>0</v>
      </c>
      <c r="BB99" s="86">
        <f>'SO 02.3 - Schodiště v pod...'!F37</f>
        <v>0</v>
      </c>
      <c r="BC99" s="86">
        <f>'SO 02.3 - Schodiště v pod...'!F38</f>
        <v>0</v>
      </c>
      <c r="BD99" s="88">
        <f>'SO 02.3 - Schodiště v pod...'!F39</f>
        <v>0</v>
      </c>
      <c r="BT99" s="25" t="s">
        <v>90</v>
      </c>
      <c r="BV99" s="25" t="s">
        <v>82</v>
      </c>
      <c r="BW99" s="25" t="s">
        <v>103</v>
      </c>
      <c r="BX99" s="25" t="s">
        <v>93</v>
      </c>
      <c r="CL99" s="25" t="s">
        <v>1</v>
      </c>
    </row>
    <row r="100" spans="1:91" s="3" customFormat="1" ht="16.5" customHeight="1">
      <c r="A100" s="74" t="s">
        <v>84</v>
      </c>
      <c r="B100" s="48"/>
      <c r="C100" s="9"/>
      <c r="D100" s="9"/>
      <c r="E100" s="202" t="s">
        <v>104</v>
      </c>
      <c r="F100" s="202"/>
      <c r="G100" s="202"/>
      <c r="H100" s="202"/>
      <c r="I100" s="202"/>
      <c r="J100" s="9"/>
      <c r="K100" s="202" t="s">
        <v>105</v>
      </c>
      <c r="L100" s="202"/>
      <c r="M100" s="202"/>
      <c r="N100" s="202"/>
      <c r="O100" s="202"/>
      <c r="P100" s="202"/>
      <c r="Q100" s="202"/>
      <c r="R100" s="202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2"/>
      <c r="AG100" s="226">
        <f>'SO 02.4 - Rekonstrukce ko...'!J32</f>
        <v>0</v>
      </c>
      <c r="AH100" s="227"/>
      <c r="AI100" s="227"/>
      <c r="AJ100" s="227"/>
      <c r="AK100" s="227"/>
      <c r="AL100" s="227"/>
      <c r="AM100" s="227"/>
      <c r="AN100" s="226">
        <f t="shared" si="0"/>
        <v>0</v>
      </c>
      <c r="AO100" s="227"/>
      <c r="AP100" s="227"/>
      <c r="AQ100" s="84" t="s">
        <v>96</v>
      </c>
      <c r="AR100" s="48"/>
      <c r="AS100" s="85">
        <v>0</v>
      </c>
      <c r="AT100" s="86">
        <f t="shared" si="1"/>
        <v>0</v>
      </c>
      <c r="AU100" s="87">
        <f>'SO 02.4 - Rekonstrukce ko...'!P131</f>
        <v>0</v>
      </c>
      <c r="AV100" s="86">
        <f>'SO 02.4 - Rekonstrukce ko...'!J35</f>
        <v>0</v>
      </c>
      <c r="AW100" s="86">
        <f>'SO 02.4 - Rekonstrukce ko...'!J36</f>
        <v>0</v>
      </c>
      <c r="AX100" s="86">
        <f>'SO 02.4 - Rekonstrukce ko...'!J37</f>
        <v>0</v>
      </c>
      <c r="AY100" s="86">
        <f>'SO 02.4 - Rekonstrukce ko...'!J38</f>
        <v>0</v>
      </c>
      <c r="AZ100" s="86">
        <f>'SO 02.4 - Rekonstrukce ko...'!F35</f>
        <v>0</v>
      </c>
      <c r="BA100" s="86">
        <f>'SO 02.4 - Rekonstrukce ko...'!F36</f>
        <v>0</v>
      </c>
      <c r="BB100" s="86">
        <f>'SO 02.4 - Rekonstrukce ko...'!F37</f>
        <v>0</v>
      </c>
      <c r="BC100" s="86">
        <f>'SO 02.4 - Rekonstrukce ko...'!F38</f>
        <v>0</v>
      </c>
      <c r="BD100" s="88">
        <f>'SO 02.4 - Rekonstrukce ko...'!F39</f>
        <v>0</v>
      </c>
      <c r="BT100" s="25" t="s">
        <v>90</v>
      </c>
      <c r="BV100" s="25" t="s">
        <v>82</v>
      </c>
      <c r="BW100" s="25" t="s">
        <v>106</v>
      </c>
      <c r="BX100" s="25" t="s">
        <v>93</v>
      </c>
      <c r="CL100" s="25" t="s">
        <v>1</v>
      </c>
    </row>
    <row r="101" spans="1:91" s="6" customFormat="1" ht="16.5" customHeight="1">
      <c r="A101" s="74" t="s">
        <v>84</v>
      </c>
      <c r="B101" s="75"/>
      <c r="C101" s="76"/>
      <c r="D101" s="201" t="s">
        <v>107</v>
      </c>
      <c r="E101" s="201"/>
      <c r="F101" s="201"/>
      <c r="G101" s="201"/>
      <c r="H101" s="201"/>
      <c r="I101" s="77"/>
      <c r="J101" s="201" t="s">
        <v>108</v>
      </c>
      <c r="K101" s="201"/>
      <c r="L101" s="201"/>
      <c r="M101" s="201"/>
      <c r="N101" s="201"/>
      <c r="O101" s="201"/>
      <c r="P101" s="201"/>
      <c r="Q101" s="201"/>
      <c r="R101" s="201"/>
      <c r="S101" s="201"/>
      <c r="T101" s="201"/>
      <c r="U101" s="201"/>
      <c r="V101" s="201"/>
      <c r="W101" s="201"/>
      <c r="X101" s="201"/>
      <c r="Y101" s="201"/>
      <c r="Z101" s="201"/>
      <c r="AA101" s="201"/>
      <c r="AB101" s="201"/>
      <c r="AC101" s="201"/>
      <c r="AD101" s="201"/>
      <c r="AE101" s="201"/>
      <c r="AF101" s="201"/>
      <c r="AG101" s="228">
        <f>'SO 03 - Rybí přechod RPII...'!J30</f>
        <v>0</v>
      </c>
      <c r="AH101" s="229"/>
      <c r="AI101" s="229"/>
      <c r="AJ101" s="229"/>
      <c r="AK101" s="229"/>
      <c r="AL101" s="229"/>
      <c r="AM101" s="229"/>
      <c r="AN101" s="228">
        <f t="shared" si="0"/>
        <v>0</v>
      </c>
      <c r="AO101" s="229"/>
      <c r="AP101" s="229"/>
      <c r="AQ101" s="78" t="s">
        <v>87</v>
      </c>
      <c r="AR101" s="75"/>
      <c r="AS101" s="79">
        <v>0</v>
      </c>
      <c r="AT101" s="80">
        <f t="shared" si="1"/>
        <v>0</v>
      </c>
      <c r="AU101" s="81">
        <f>'SO 03 - Rybí přechod RPII...'!P131</f>
        <v>0</v>
      </c>
      <c r="AV101" s="80">
        <f>'SO 03 - Rybí přechod RPII...'!J33</f>
        <v>0</v>
      </c>
      <c r="AW101" s="80">
        <f>'SO 03 - Rybí přechod RPII...'!J34</f>
        <v>0</v>
      </c>
      <c r="AX101" s="80">
        <f>'SO 03 - Rybí přechod RPII...'!J35</f>
        <v>0</v>
      </c>
      <c r="AY101" s="80">
        <f>'SO 03 - Rybí přechod RPII...'!J36</f>
        <v>0</v>
      </c>
      <c r="AZ101" s="80">
        <f>'SO 03 - Rybí přechod RPII...'!F33</f>
        <v>0</v>
      </c>
      <c r="BA101" s="80">
        <f>'SO 03 - Rybí přechod RPII...'!F34</f>
        <v>0</v>
      </c>
      <c r="BB101" s="80">
        <f>'SO 03 - Rybí přechod RPII...'!F35</f>
        <v>0</v>
      </c>
      <c r="BC101" s="80">
        <f>'SO 03 - Rybí přechod RPII...'!F36</f>
        <v>0</v>
      </c>
      <c r="BD101" s="82">
        <f>'SO 03 - Rybí přechod RPII...'!F37</f>
        <v>0</v>
      </c>
      <c r="BT101" s="83" t="s">
        <v>88</v>
      </c>
      <c r="BV101" s="83" t="s">
        <v>82</v>
      </c>
      <c r="BW101" s="83" t="s">
        <v>109</v>
      </c>
      <c r="BX101" s="83" t="s">
        <v>5</v>
      </c>
      <c r="CL101" s="83" t="s">
        <v>1</v>
      </c>
      <c r="CM101" s="83" t="s">
        <v>90</v>
      </c>
    </row>
    <row r="102" spans="1:91" s="6" customFormat="1" ht="24.75" customHeight="1">
      <c r="A102" s="74" t="s">
        <v>84</v>
      </c>
      <c r="B102" s="75"/>
      <c r="C102" s="76"/>
      <c r="D102" s="201" t="s">
        <v>110</v>
      </c>
      <c r="E102" s="201"/>
      <c r="F102" s="201"/>
      <c r="G102" s="201"/>
      <c r="H102" s="201"/>
      <c r="I102" s="77"/>
      <c r="J102" s="201" t="s">
        <v>111</v>
      </c>
      <c r="K102" s="201"/>
      <c r="L102" s="201"/>
      <c r="M102" s="201"/>
      <c r="N102" s="201"/>
      <c r="O102" s="201"/>
      <c r="P102" s="201"/>
      <c r="Q102" s="201"/>
      <c r="R102" s="201"/>
      <c r="S102" s="201"/>
      <c r="T102" s="201"/>
      <c r="U102" s="201"/>
      <c r="V102" s="201"/>
      <c r="W102" s="201"/>
      <c r="X102" s="201"/>
      <c r="Y102" s="201"/>
      <c r="Z102" s="201"/>
      <c r="AA102" s="201"/>
      <c r="AB102" s="201"/>
      <c r="AC102" s="201"/>
      <c r="AD102" s="201"/>
      <c r="AE102" s="201"/>
      <c r="AF102" s="201"/>
      <c r="AG102" s="228">
        <f>'VON_1 - VEDLEJŠÍ A OSTATN...'!J30</f>
        <v>0</v>
      </c>
      <c r="AH102" s="229"/>
      <c r="AI102" s="229"/>
      <c r="AJ102" s="229"/>
      <c r="AK102" s="229"/>
      <c r="AL102" s="229"/>
      <c r="AM102" s="229"/>
      <c r="AN102" s="228">
        <f t="shared" si="0"/>
        <v>0</v>
      </c>
      <c r="AO102" s="229"/>
      <c r="AP102" s="229"/>
      <c r="AQ102" s="78" t="s">
        <v>112</v>
      </c>
      <c r="AR102" s="75"/>
      <c r="AS102" s="79">
        <v>0</v>
      </c>
      <c r="AT102" s="80">
        <f t="shared" si="1"/>
        <v>0</v>
      </c>
      <c r="AU102" s="81">
        <f>'VON_1 - VEDLEJŠÍ A OSTATN...'!P123</f>
        <v>0</v>
      </c>
      <c r="AV102" s="80">
        <f>'VON_1 - VEDLEJŠÍ A OSTATN...'!J33</f>
        <v>0</v>
      </c>
      <c r="AW102" s="80">
        <f>'VON_1 - VEDLEJŠÍ A OSTATN...'!J34</f>
        <v>0</v>
      </c>
      <c r="AX102" s="80">
        <f>'VON_1 - VEDLEJŠÍ A OSTATN...'!J35</f>
        <v>0</v>
      </c>
      <c r="AY102" s="80">
        <f>'VON_1 - VEDLEJŠÍ A OSTATN...'!J36</f>
        <v>0</v>
      </c>
      <c r="AZ102" s="80">
        <f>'VON_1 - VEDLEJŠÍ A OSTATN...'!F33</f>
        <v>0</v>
      </c>
      <c r="BA102" s="80">
        <f>'VON_1 - VEDLEJŠÍ A OSTATN...'!F34</f>
        <v>0</v>
      </c>
      <c r="BB102" s="80">
        <f>'VON_1 - VEDLEJŠÍ A OSTATN...'!F35</f>
        <v>0</v>
      </c>
      <c r="BC102" s="80">
        <f>'VON_1 - VEDLEJŠÍ A OSTATN...'!F36</f>
        <v>0</v>
      </c>
      <c r="BD102" s="82">
        <f>'VON_1 - VEDLEJŠÍ A OSTATN...'!F37</f>
        <v>0</v>
      </c>
      <c r="BT102" s="83" t="s">
        <v>88</v>
      </c>
      <c r="BV102" s="83" t="s">
        <v>82</v>
      </c>
      <c r="BW102" s="83" t="s">
        <v>113</v>
      </c>
      <c r="BX102" s="83" t="s">
        <v>5</v>
      </c>
      <c r="CL102" s="83" t="s">
        <v>1</v>
      </c>
      <c r="CM102" s="83" t="s">
        <v>90</v>
      </c>
    </row>
    <row r="103" spans="1:91" s="6" customFormat="1" ht="24.75" customHeight="1">
      <c r="A103" s="74" t="s">
        <v>84</v>
      </c>
      <c r="B103" s="75"/>
      <c r="C103" s="76"/>
      <c r="D103" s="201" t="s">
        <v>114</v>
      </c>
      <c r="E103" s="201"/>
      <c r="F103" s="201"/>
      <c r="G103" s="201"/>
      <c r="H103" s="201"/>
      <c r="I103" s="77"/>
      <c r="J103" s="201" t="s">
        <v>115</v>
      </c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28">
        <f>'VON_2 - VEDLEJŠÍ A OSTATN...'!J30</f>
        <v>0</v>
      </c>
      <c r="AH103" s="229"/>
      <c r="AI103" s="229"/>
      <c r="AJ103" s="229"/>
      <c r="AK103" s="229"/>
      <c r="AL103" s="229"/>
      <c r="AM103" s="229"/>
      <c r="AN103" s="228">
        <f t="shared" si="0"/>
        <v>0</v>
      </c>
      <c r="AO103" s="229"/>
      <c r="AP103" s="229"/>
      <c r="AQ103" s="78" t="s">
        <v>112</v>
      </c>
      <c r="AR103" s="75"/>
      <c r="AS103" s="79">
        <v>0</v>
      </c>
      <c r="AT103" s="80">
        <f t="shared" si="1"/>
        <v>0</v>
      </c>
      <c r="AU103" s="81">
        <f>'VON_2 - VEDLEJŠÍ A OSTATN...'!P121</f>
        <v>0</v>
      </c>
      <c r="AV103" s="80">
        <f>'VON_2 - VEDLEJŠÍ A OSTATN...'!J33</f>
        <v>0</v>
      </c>
      <c r="AW103" s="80">
        <f>'VON_2 - VEDLEJŠÍ A OSTATN...'!J34</f>
        <v>0</v>
      </c>
      <c r="AX103" s="80">
        <f>'VON_2 - VEDLEJŠÍ A OSTATN...'!J35</f>
        <v>0</v>
      </c>
      <c r="AY103" s="80">
        <f>'VON_2 - VEDLEJŠÍ A OSTATN...'!J36</f>
        <v>0</v>
      </c>
      <c r="AZ103" s="80">
        <f>'VON_2 - VEDLEJŠÍ A OSTATN...'!F33</f>
        <v>0</v>
      </c>
      <c r="BA103" s="80">
        <f>'VON_2 - VEDLEJŠÍ A OSTATN...'!F34</f>
        <v>0</v>
      </c>
      <c r="BB103" s="80">
        <f>'VON_2 - VEDLEJŠÍ A OSTATN...'!F35</f>
        <v>0</v>
      </c>
      <c r="BC103" s="80">
        <f>'VON_2 - VEDLEJŠÍ A OSTATN...'!F36</f>
        <v>0</v>
      </c>
      <c r="BD103" s="82">
        <f>'VON_2 - VEDLEJŠÍ A OSTATN...'!F37</f>
        <v>0</v>
      </c>
      <c r="BT103" s="83" t="s">
        <v>88</v>
      </c>
      <c r="BV103" s="83" t="s">
        <v>82</v>
      </c>
      <c r="BW103" s="83" t="s">
        <v>116</v>
      </c>
      <c r="BX103" s="83" t="s">
        <v>5</v>
      </c>
      <c r="CL103" s="83" t="s">
        <v>1</v>
      </c>
      <c r="CM103" s="83" t="s">
        <v>90</v>
      </c>
    </row>
    <row r="104" spans="1:91" s="6" customFormat="1" ht="24.75" customHeight="1">
      <c r="A104" s="74" t="s">
        <v>84</v>
      </c>
      <c r="B104" s="75"/>
      <c r="C104" s="76"/>
      <c r="D104" s="201" t="s">
        <v>117</v>
      </c>
      <c r="E104" s="201"/>
      <c r="F104" s="201"/>
      <c r="G104" s="201"/>
      <c r="H104" s="201"/>
      <c r="I104" s="77"/>
      <c r="J104" s="201" t="s">
        <v>118</v>
      </c>
      <c r="K104" s="201"/>
      <c r="L104" s="201"/>
      <c r="M104" s="201"/>
      <c r="N104" s="201"/>
      <c r="O104" s="201"/>
      <c r="P104" s="201"/>
      <c r="Q104" s="201"/>
      <c r="R104" s="201"/>
      <c r="S104" s="201"/>
      <c r="T104" s="201"/>
      <c r="U104" s="201"/>
      <c r="V104" s="201"/>
      <c r="W104" s="201"/>
      <c r="X104" s="201"/>
      <c r="Y104" s="201"/>
      <c r="Z104" s="201"/>
      <c r="AA104" s="201"/>
      <c r="AB104" s="201"/>
      <c r="AC104" s="201"/>
      <c r="AD104" s="201"/>
      <c r="AE104" s="201"/>
      <c r="AF104" s="201"/>
      <c r="AG104" s="228">
        <f>'VON_3 - VEDLEJŠÍ A OSTATN...'!J30</f>
        <v>0</v>
      </c>
      <c r="AH104" s="229"/>
      <c r="AI104" s="229"/>
      <c r="AJ104" s="229"/>
      <c r="AK104" s="229"/>
      <c r="AL104" s="229"/>
      <c r="AM104" s="229"/>
      <c r="AN104" s="228">
        <f t="shared" si="0"/>
        <v>0</v>
      </c>
      <c r="AO104" s="229"/>
      <c r="AP104" s="229"/>
      <c r="AQ104" s="78" t="s">
        <v>112</v>
      </c>
      <c r="AR104" s="75"/>
      <c r="AS104" s="89">
        <v>0</v>
      </c>
      <c r="AT104" s="90">
        <f t="shared" si="1"/>
        <v>0</v>
      </c>
      <c r="AU104" s="91">
        <f>'VON_3 - VEDLEJŠÍ A OSTATN...'!P122</f>
        <v>0</v>
      </c>
      <c r="AV104" s="90">
        <f>'VON_3 - VEDLEJŠÍ A OSTATN...'!J33</f>
        <v>0</v>
      </c>
      <c r="AW104" s="90">
        <f>'VON_3 - VEDLEJŠÍ A OSTATN...'!J34</f>
        <v>0</v>
      </c>
      <c r="AX104" s="90">
        <f>'VON_3 - VEDLEJŠÍ A OSTATN...'!J35</f>
        <v>0</v>
      </c>
      <c r="AY104" s="90">
        <f>'VON_3 - VEDLEJŠÍ A OSTATN...'!J36</f>
        <v>0</v>
      </c>
      <c r="AZ104" s="90">
        <f>'VON_3 - VEDLEJŠÍ A OSTATN...'!F33</f>
        <v>0</v>
      </c>
      <c r="BA104" s="90">
        <f>'VON_3 - VEDLEJŠÍ A OSTATN...'!F34</f>
        <v>0</v>
      </c>
      <c r="BB104" s="90">
        <f>'VON_3 - VEDLEJŠÍ A OSTATN...'!F35</f>
        <v>0</v>
      </c>
      <c r="BC104" s="90">
        <f>'VON_3 - VEDLEJŠÍ A OSTATN...'!F36</f>
        <v>0</v>
      </c>
      <c r="BD104" s="92">
        <f>'VON_3 - VEDLEJŠÍ A OSTATN...'!F37</f>
        <v>0</v>
      </c>
      <c r="BT104" s="83" t="s">
        <v>88</v>
      </c>
      <c r="BV104" s="83" t="s">
        <v>82</v>
      </c>
      <c r="BW104" s="83" t="s">
        <v>119</v>
      </c>
      <c r="BX104" s="83" t="s">
        <v>5</v>
      </c>
      <c r="CL104" s="83" t="s">
        <v>1</v>
      </c>
      <c r="CM104" s="83" t="s">
        <v>90</v>
      </c>
    </row>
    <row r="105" spans="1:91" s="1" customFormat="1" ht="30" customHeight="1">
      <c r="B105" s="32"/>
      <c r="AR105" s="32"/>
    </row>
    <row r="106" spans="1:91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32"/>
    </row>
  </sheetData>
  <sheetProtection algorithmName="SHA-512" hashValue="6IXvcaQ/VbQh78y0/wlw/0T5T0yN9IW2TQYhjUkAoHZtwbssakA8odtULEXa7NWsR2RMuzPEcYogHU+lbAHQPA==" saltValue="2gogo6Rd97brniN21m+4eJqTMWS/XCUpJ5P4VtsigT6HuLZBdGTlIAqIQeg3abbmjfr3Qs1TjKYWxP3QjsQNqw==" spinCount="100000" sheet="1" objects="1" scenarios="1" formatColumns="0" formatRows="0"/>
  <mergeCells count="78">
    <mergeCell ref="AN104:AP104"/>
    <mergeCell ref="AN103:AP103"/>
    <mergeCell ref="AN101:AP101"/>
    <mergeCell ref="AN92:AP92"/>
    <mergeCell ref="AN97:AP97"/>
    <mergeCell ref="AN100:AP100"/>
    <mergeCell ref="AN95:AP95"/>
    <mergeCell ref="AN99:AP99"/>
    <mergeCell ref="AN96:AP96"/>
    <mergeCell ref="AN102:AP102"/>
    <mergeCell ref="AN98:AP98"/>
    <mergeCell ref="AN94:AP94"/>
    <mergeCell ref="AG103:AM103"/>
    <mergeCell ref="AG99:AM99"/>
    <mergeCell ref="AG96:AM96"/>
    <mergeCell ref="AG104:AM104"/>
    <mergeCell ref="AG97:AM97"/>
    <mergeCell ref="AR2:BE2"/>
    <mergeCell ref="AG98:AM98"/>
    <mergeCell ref="AG101:AM101"/>
    <mergeCell ref="AG102:AM102"/>
    <mergeCell ref="AG92:AM92"/>
    <mergeCell ref="AG100:AM100"/>
    <mergeCell ref="AG95:AM95"/>
    <mergeCell ref="AM89:AP89"/>
    <mergeCell ref="AM87:AN87"/>
    <mergeCell ref="AM90:AP90"/>
    <mergeCell ref="AS89:AT91"/>
    <mergeCell ref="L33:P33"/>
    <mergeCell ref="W33:AE33"/>
    <mergeCell ref="AK33:AO33"/>
    <mergeCell ref="AK35:AO35"/>
    <mergeCell ref="X35:AB35"/>
    <mergeCell ref="L30:P30"/>
    <mergeCell ref="W31:AE31"/>
    <mergeCell ref="L31:P31"/>
    <mergeCell ref="AK31:AO31"/>
    <mergeCell ref="L32:P32"/>
    <mergeCell ref="W32:AE32"/>
    <mergeCell ref="AK32:AO32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J96:AF96"/>
    <mergeCell ref="J102:AF102"/>
    <mergeCell ref="K98:AF98"/>
    <mergeCell ref="K100:AF100"/>
    <mergeCell ref="K99:AF99"/>
    <mergeCell ref="K97:AF97"/>
    <mergeCell ref="C92:G92"/>
    <mergeCell ref="D104:H104"/>
    <mergeCell ref="D95:H95"/>
    <mergeCell ref="D101:H101"/>
    <mergeCell ref="D96:H96"/>
    <mergeCell ref="D102:H102"/>
    <mergeCell ref="D103:H103"/>
    <mergeCell ref="E97:I97"/>
    <mergeCell ref="E99:I99"/>
    <mergeCell ref="E98:I98"/>
    <mergeCell ref="E100:I100"/>
    <mergeCell ref="I92:AF92"/>
    <mergeCell ref="J101:AF101"/>
    <mergeCell ref="J104:AF104"/>
    <mergeCell ref="J103:AF103"/>
    <mergeCell ref="J95:AF95"/>
  </mergeCells>
  <hyperlinks>
    <hyperlink ref="A95" location="'SO 01 - Rybí přechod RPI ...'!C2" display="/" xr:uid="{00000000-0004-0000-0000-000000000000}"/>
    <hyperlink ref="A97" location="'SO 02.1 - Vodácká propust'!C2" display="/" xr:uid="{00000000-0004-0000-0000-000001000000}"/>
    <hyperlink ref="A98" location="'SO 02.2 - Schodiště v nad...'!C2" display="/" xr:uid="{00000000-0004-0000-0000-000002000000}"/>
    <hyperlink ref="A99" location="'SO 02.3 - Schodiště v pod...'!C2" display="/" xr:uid="{00000000-0004-0000-0000-000003000000}"/>
    <hyperlink ref="A100" location="'SO 02.4 - Rekonstrukce ko...'!C2" display="/" xr:uid="{00000000-0004-0000-0000-000004000000}"/>
    <hyperlink ref="A101" location="'SO 03 - Rybí přechod RPII...'!C2" display="/" xr:uid="{00000000-0004-0000-0000-000005000000}"/>
    <hyperlink ref="A102" location="'VON_1 - VEDLEJŠÍ A OSTATN...'!C2" display="/" xr:uid="{00000000-0004-0000-0000-000006000000}"/>
    <hyperlink ref="A103" location="'VON_2 - VEDLEJŠÍ A OSTATN...'!C2" display="/" xr:uid="{00000000-0004-0000-0000-000007000000}"/>
    <hyperlink ref="A104" location="'VON_3 - VEDLEJŠÍ A OSTATN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s="1" customFormat="1" ht="12" customHeight="1">
      <c r="B8" s="32"/>
      <c r="D8" s="27" t="s">
        <v>121</v>
      </c>
      <c r="L8" s="32"/>
    </row>
    <row r="9" spans="2:46" s="1" customFormat="1" ht="16.5" customHeight="1">
      <c r="B9" s="32"/>
      <c r="E9" s="204" t="s">
        <v>2185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10"/>
      <c r="G18" s="210"/>
      <c r="H18" s="21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15" t="s">
        <v>1</v>
      </c>
      <c r="F27" s="215"/>
      <c r="G27" s="215"/>
      <c r="H27" s="21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ROUND(J122,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ROUND((SUM(BE122:BE181)),  2)</f>
        <v>0</v>
      </c>
      <c r="I33" s="96">
        <v>0.21</v>
      </c>
      <c r="J33" s="86">
        <f>ROUND(((SUM(BE122:BE181))*I33),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ROUND((SUM(BF122:BF181)),  2)</f>
        <v>0</v>
      </c>
      <c r="I34" s="96">
        <v>0.15</v>
      </c>
      <c r="J34" s="86">
        <f>ROUND(((SUM(BF122:BF181))*I34),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ROUND((SUM(BG122:BG181)),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ROUND((SUM(BH122:BH181)),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ROUND((SUM(BI122:BI181)),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121</v>
      </c>
      <c r="L86" s="32"/>
    </row>
    <row r="87" spans="2:47" s="1" customFormat="1" ht="16.5" customHeight="1">
      <c r="B87" s="32"/>
      <c r="E87" s="204" t="str">
        <f>E9</f>
        <v>VON_3 - VEDLEJŠÍ A OSTATNÍ NÁKLADY - SO 03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23. 6. 2025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J122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2063</v>
      </c>
      <c r="E97" s="110"/>
      <c r="F97" s="110"/>
      <c r="G97" s="110"/>
      <c r="H97" s="110"/>
      <c r="I97" s="110"/>
      <c r="J97" s="111">
        <f>J123</f>
        <v>0</v>
      </c>
      <c r="L97" s="108"/>
    </row>
    <row r="98" spans="2:12" s="9" customFormat="1" ht="19.899999999999999" customHeight="1">
      <c r="B98" s="112"/>
      <c r="D98" s="113" t="s">
        <v>2064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2:12" s="9" customFormat="1" ht="19.899999999999999" customHeight="1">
      <c r="B99" s="112"/>
      <c r="D99" s="113" t="s">
        <v>2065</v>
      </c>
      <c r="E99" s="114"/>
      <c r="F99" s="114"/>
      <c r="G99" s="114"/>
      <c r="H99" s="114"/>
      <c r="I99" s="114"/>
      <c r="J99" s="115">
        <f>J133</f>
        <v>0</v>
      </c>
      <c r="L99" s="112"/>
    </row>
    <row r="100" spans="2:12" s="9" customFormat="1" ht="19.899999999999999" customHeight="1">
      <c r="B100" s="112"/>
      <c r="D100" s="113" t="s">
        <v>2066</v>
      </c>
      <c r="E100" s="114"/>
      <c r="F100" s="114"/>
      <c r="G100" s="114"/>
      <c r="H100" s="114"/>
      <c r="I100" s="114"/>
      <c r="J100" s="115">
        <f>J136</f>
        <v>0</v>
      </c>
      <c r="L100" s="112"/>
    </row>
    <row r="101" spans="2:12" s="9" customFormat="1" ht="19.899999999999999" customHeight="1">
      <c r="B101" s="112"/>
      <c r="D101" s="113" t="s">
        <v>2067</v>
      </c>
      <c r="E101" s="114"/>
      <c r="F101" s="114"/>
      <c r="G101" s="114"/>
      <c r="H101" s="114"/>
      <c r="I101" s="114"/>
      <c r="J101" s="115">
        <f>J153</f>
        <v>0</v>
      </c>
      <c r="L101" s="112"/>
    </row>
    <row r="102" spans="2:12" s="9" customFormat="1" ht="19.899999999999999" customHeight="1">
      <c r="B102" s="112"/>
      <c r="D102" s="113" t="s">
        <v>2068</v>
      </c>
      <c r="E102" s="114"/>
      <c r="F102" s="114"/>
      <c r="G102" s="114"/>
      <c r="H102" s="114"/>
      <c r="I102" s="114"/>
      <c r="J102" s="115">
        <f>J167</f>
        <v>0</v>
      </c>
      <c r="L102" s="112"/>
    </row>
    <row r="103" spans="2:12" s="1" customFormat="1" ht="21.75" customHeight="1">
      <c r="B103" s="32"/>
      <c r="L103" s="32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>
      <c r="B109" s="32"/>
      <c r="C109" s="21" t="s">
        <v>142</v>
      </c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26.25" customHeight="1">
      <c r="B112" s="32"/>
      <c r="E112" s="241" t="str">
        <f>E7</f>
        <v>Berounka, ř.km 21,638 - jez Zadní Třebáň - výstavba rybího přechodu a vodácké propusti</v>
      </c>
      <c r="F112" s="242"/>
      <c r="G112" s="242"/>
      <c r="H112" s="242"/>
      <c r="L112" s="32"/>
    </row>
    <row r="113" spans="2:65" s="1" customFormat="1" ht="12" customHeight="1">
      <c r="B113" s="32"/>
      <c r="C113" s="27" t="s">
        <v>121</v>
      </c>
      <c r="L113" s="32"/>
    </row>
    <row r="114" spans="2:65" s="1" customFormat="1" ht="16.5" customHeight="1">
      <c r="B114" s="32"/>
      <c r="E114" s="204" t="str">
        <f>E9</f>
        <v>VON_3 - VEDLEJŠÍ A OSTATNÍ NÁKLADY - SO 03</v>
      </c>
      <c r="F114" s="243"/>
      <c r="G114" s="243"/>
      <c r="H114" s="243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 xml:space="preserve"> </v>
      </c>
      <c r="I116" s="27" t="s">
        <v>22</v>
      </c>
      <c r="J116" s="52" t="str">
        <f>IF(J12="","",J12)</f>
        <v>23. 6. 2025</v>
      </c>
      <c r="L116" s="32"/>
    </row>
    <row r="117" spans="2:65" s="1" customFormat="1" ht="6.95" customHeight="1">
      <c r="B117" s="32"/>
      <c r="L117" s="32"/>
    </row>
    <row r="118" spans="2:65" s="1" customFormat="1" ht="40.15" customHeight="1">
      <c r="B118" s="32"/>
      <c r="C118" s="27" t="s">
        <v>24</v>
      </c>
      <c r="F118" s="25" t="str">
        <f>E15</f>
        <v>Povodí Vltavy, státní podnik</v>
      </c>
      <c r="I118" s="27" t="s">
        <v>32</v>
      </c>
      <c r="J118" s="30" t="str">
        <f>E21</f>
        <v>ENVISYSTEM, s.r.o., U Nikolajky 15, 15000  Praha 5</v>
      </c>
      <c r="L118" s="32"/>
    </row>
    <row r="119" spans="2:65" s="1" customFormat="1" ht="15.2" customHeight="1">
      <c r="B119" s="32"/>
      <c r="C119" s="27" t="s">
        <v>30</v>
      </c>
      <c r="F119" s="25" t="str">
        <f>IF(E18="","",E18)</f>
        <v>Vyplň údaj</v>
      </c>
      <c r="I119" s="27" t="s">
        <v>37</v>
      </c>
      <c r="J119" s="30" t="str">
        <f>E24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143</v>
      </c>
      <c r="D121" s="118" t="s">
        <v>65</v>
      </c>
      <c r="E121" s="118" t="s">
        <v>61</v>
      </c>
      <c r="F121" s="118" t="s">
        <v>62</v>
      </c>
      <c r="G121" s="118" t="s">
        <v>144</v>
      </c>
      <c r="H121" s="118" t="s">
        <v>145</v>
      </c>
      <c r="I121" s="118" t="s">
        <v>146</v>
      </c>
      <c r="J121" s="118" t="s">
        <v>125</v>
      </c>
      <c r="K121" s="119" t="s">
        <v>147</v>
      </c>
      <c r="L121" s="116"/>
      <c r="M121" s="59" t="s">
        <v>1</v>
      </c>
      <c r="N121" s="60" t="s">
        <v>44</v>
      </c>
      <c r="O121" s="60" t="s">
        <v>148</v>
      </c>
      <c r="P121" s="60" t="s">
        <v>149</v>
      </c>
      <c r="Q121" s="60" t="s">
        <v>150</v>
      </c>
      <c r="R121" s="60" t="s">
        <v>151</v>
      </c>
      <c r="S121" s="60" t="s">
        <v>152</v>
      </c>
      <c r="T121" s="61" t="s">
        <v>153</v>
      </c>
    </row>
    <row r="122" spans="2:65" s="1" customFormat="1" ht="22.9" customHeight="1">
      <c r="B122" s="32"/>
      <c r="C122" s="64" t="s">
        <v>154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</v>
      </c>
      <c r="S122" s="53"/>
      <c r="T122" s="122">
        <f>T123</f>
        <v>0</v>
      </c>
      <c r="AT122" s="17" t="s">
        <v>79</v>
      </c>
      <c r="AU122" s="17" t="s">
        <v>127</v>
      </c>
      <c r="BK122" s="123">
        <f>BK123</f>
        <v>0</v>
      </c>
    </row>
    <row r="123" spans="2:65" s="11" customFormat="1" ht="25.9" customHeight="1">
      <c r="B123" s="124"/>
      <c r="D123" s="125" t="s">
        <v>79</v>
      </c>
      <c r="E123" s="126" t="s">
        <v>2069</v>
      </c>
      <c r="F123" s="126" t="s">
        <v>2070</v>
      </c>
      <c r="I123" s="127"/>
      <c r="J123" s="128">
        <f>BK123</f>
        <v>0</v>
      </c>
      <c r="L123" s="124"/>
      <c r="M123" s="129"/>
      <c r="P123" s="130">
        <f>P124+P133+P136+P153+P167</f>
        <v>0</v>
      </c>
      <c r="R123" s="130">
        <f>R124+R133+R136+R153+R167</f>
        <v>0</v>
      </c>
      <c r="T123" s="131">
        <f>T124+T133+T136+T153+T167</f>
        <v>0</v>
      </c>
      <c r="AR123" s="125" t="s">
        <v>157</v>
      </c>
      <c r="AT123" s="132" t="s">
        <v>79</v>
      </c>
      <c r="AU123" s="132" t="s">
        <v>80</v>
      </c>
      <c r="AY123" s="125" t="s">
        <v>158</v>
      </c>
      <c r="BK123" s="133">
        <f>BK124+BK133+BK136+BK153+BK167</f>
        <v>0</v>
      </c>
    </row>
    <row r="124" spans="2:65" s="11" customFormat="1" ht="22.9" customHeight="1">
      <c r="B124" s="124"/>
      <c r="D124" s="125" t="s">
        <v>79</v>
      </c>
      <c r="E124" s="134" t="s">
        <v>2071</v>
      </c>
      <c r="F124" s="134" t="s">
        <v>2072</v>
      </c>
      <c r="I124" s="127"/>
      <c r="J124" s="135">
        <f>BK124</f>
        <v>0</v>
      </c>
      <c r="L124" s="124"/>
      <c r="M124" s="129"/>
      <c r="P124" s="130">
        <f>SUM(P125:P132)</f>
        <v>0</v>
      </c>
      <c r="R124" s="130">
        <f>SUM(R125:R132)</f>
        <v>0</v>
      </c>
      <c r="T124" s="131">
        <f>SUM(T125:T132)</f>
        <v>0</v>
      </c>
      <c r="AR124" s="125" t="s">
        <v>157</v>
      </c>
      <c r="AT124" s="132" t="s">
        <v>79</v>
      </c>
      <c r="AU124" s="132" t="s">
        <v>88</v>
      </c>
      <c r="AY124" s="125" t="s">
        <v>158</v>
      </c>
      <c r="BK124" s="133">
        <f>SUM(BK125:BK132)</f>
        <v>0</v>
      </c>
    </row>
    <row r="125" spans="2:65" s="1" customFormat="1" ht="62.65" customHeight="1">
      <c r="B125" s="32"/>
      <c r="C125" s="136" t="s">
        <v>88</v>
      </c>
      <c r="D125" s="136" t="s">
        <v>160</v>
      </c>
      <c r="E125" s="137" t="s">
        <v>2073</v>
      </c>
      <c r="F125" s="138" t="s">
        <v>2074</v>
      </c>
      <c r="G125" s="139" t="s">
        <v>269</v>
      </c>
      <c r="H125" s="140">
        <v>1</v>
      </c>
      <c r="I125" s="141"/>
      <c r="J125" s="142">
        <f>ROUND(I125*H125,2)</f>
        <v>0</v>
      </c>
      <c r="K125" s="138" t="s">
        <v>1</v>
      </c>
      <c r="L125" s="32"/>
      <c r="M125" s="143" t="s">
        <v>1</v>
      </c>
      <c r="N125" s="144" t="s">
        <v>45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2075</v>
      </c>
      <c r="AT125" s="147" t="s">
        <v>160</v>
      </c>
      <c r="AU125" s="147" t="s">
        <v>90</v>
      </c>
      <c r="AY125" s="17" t="s">
        <v>158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7" t="s">
        <v>88</v>
      </c>
      <c r="BK125" s="148">
        <f>ROUND(I125*H125,2)</f>
        <v>0</v>
      </c>
      <c r="BL125" s="17" t="s">
        <v>2075</v>
      </c>
      <c r="BM125" s="147" t="s">
        <v>2076</v>
      </c>
    </row>
    <row r="126" spans="2:65" s="1" customFormat="1" ht="49.15" customHeight="1">
      <c r="B126" s="32"/>
      <c r="C126" s="136" t="s">
        <v>90</v>
      </c>
      <c r="D126" s="136" t="s">
        <v>160</v>
      </c>
      <c r="E126" s="137" t="s">
        <v>2077</v>
      </c>
      <c r="F126" s="138" t="s">
        <v>2078</v>
      </c>
      <c r="G126" s="139" t="s">
        <v>269</v>
      </c>
      <c r="H126" s="140">
        <v>1</v>
      </c>
      <c r="I126" s="141"/>
      <c r="J126" s="142">
        <f>ROUND(I126*H126,2)</f>
        <v>0</v>
      </c>
      <c r="K126" s="138" t="s">
        <v>1</v>
      </c>
      <c r="L126" s="32"/>
      <c r="M126" s="143" t="s">
        <v>1</v>
      </c>
      <c r="N126" s="144" t="s">
        <v>45</v>
      </c>
      <c r="P126" s="145">
        <f>O126*H126</f>
        <v>0</v>
      </c>
      <c r="Q126" s="145">
        <v>0</v>
      </c>
      <c r="R126" s="145">
        <f>Q126*H126</f>
        <v>0</v>
      </c>
      <c r="S126" s="145">
        <v>0</v>
      </c>
      <c r="T126" s="146">
        <f>S126*H126</f>
        <v>0</v>
      </c>
      <c r="AR126" s="147" t="s">
        <v>2075</v>
      </c>
      <c r="AT126" s="147" t="s">
        <v>160</v>
      </c>
      <c r="AU126" s="147" t="s">
        <v>90</v>
      </c>
      <c r="AY126" s="17" t="s">
        <v>158</v>
      </c>
      <c r="BE126" s="148">
        <f>IF(N126="základní",J126,0)</f>
        <v>0</v>
      </c>
      <c r="BF126" s="148">
        <f>IF(N126="snížená",J126,0)</f>
        <v>0</v>
      </c>
      <c r="BG126" s="148">
        <f>IF(N126="zákl. přenesená",J126,0)</f>
        <v>0</v>
      </c>
      <c r="BH126" s="148">
        <f>IF(N126="sníž. přenesená",J126,0)</f>
        <v>0</v>
      </c>
      <c r="BI126" s="148">
        <f>IF(N126="nulová",J126,0)</f>
        <v>0</v>
      </c>
      <c r="BJ126" s="17" t="s">
        <v>88</v>
      </c>
      <c r="BK126" s="148">
        <f>ROUND(I126*H126,2)</f>
        <v>0</v>
      </c>
      <c r="BL126" s="17" t="s">
        <v>2075</v>
      </c>
      <c r="BM126" s="147" t="s">
        <v>2186</v>
      </c>
    </row>
    <row r="127" spans="2:65" s="1" customFormat="1" ht="37.9" customHeight="1">
      <c r="B127" s="32"/>
      <c r="C127" s="136" t="s">
        <v>183</v>
      </c>
      <c r="D127" s="136" t="s">
        <v>160</v>
      </c>
      <c r="E127" s="137" t="s">
        <v>2080</v>
      </c>
      <c r="F127" s="138" t="s">
        <v>2081</v>
      </c>
      <c r="G127" s="139" t="s">
        <v>269</v>
      </c>
      <c r="H127" s="140">
        <v>1</v>
      </c>
      <c r="I127" s="141"/>
      <c r="J127" s="142">
        <f>ROUND(I127*H127,2)</f>
        <v>0</v>
      </c>
      <c r="K127" s="138" t="s">
        <v>1</v>
      </c>
      <c r="L127" s="32"/>
      <c r="M127" s="143" t="s">
        <v>1</v>
      </c>
      <c r="N127" s="144" t="s">
        <v>45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2075</v>
      </c>
      <c r="AT127" s="147" t="s">
        <v>160</v>
      </c>
      <c r="AU127" s="147" t="s">
        <v>90</v>
      </c>
      <c r="AY127" s="17" t="s">
        <v>158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88</v>
      </c>
      <c r="BK127" s="148">
        <f>ROUND(I127*H127,2)</f>
        <v>0</v>
      </c>
      <c r="BL127" s="17" t="s">
        <v>2075</v>
      </c>
      <c r="BM127" s="147" t="s">
        <v>2082</v>
      </c>
    </row>
    <row r="128" spans="2:65" s="1" customFormat="1" ht="68.25">
      <c r="B128" s="32"/>
      <c r="D128" s="149" t="s">
        <v>195</v>
      </c>
      <c r="F128" s="175" t="s">
        <v>2083</v>
      </c>
      <c r="I128" s="151"/>
      <c r="L128" s="32"/>
      <c r="M128" s="152"/>
      <c r="T128" s="56"/>
      <c r="AT128" s="17" t="s">
        <v>195</v>
      </c>
      <c r="AU128" s="17" t="s">
        <v>90</v>
      </c>
    </row>
    <row r="129" spans="2:65" s="1" customFormat="1" ht="24.2" customHeight="1">
      <c r="B129" s="32"/>
      <c r="C129" s="136" t="s">
        <v>165</v>
      </c>
      <c r="D129" s="136" t="s">
        <v>160</v>
      </c>
      <c r="E129" s="137" t="s">
        <v>2084</v>
      </c>
      <c r="F129" s="138" t="s">
        <v>2085</v>
      </c>
      <c r="G129" s="139" t="s">
        <v>269</v>
      </c>
      <c r="H129" s="140">
        <v>1</v>
      </c>
      <c r="I129" s="141"/>
      <c r="J129" s="142">
        <f>ROUND(I129*H129,2)</f>
        <v>0</v>
      </c>
      <c r="K129" s="138" t="s">
        <v>1</v>
      </c>
      <c r="L129" s="32"/>
      <c r="M129" s="143" t="s">
        <v>1</v>
      </c>
      <c r="N129" s="144" t="s">
        <v>45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2075</v>
      </c>
      <c r="AT129" s="147" t="s">
        <v>160</v>
      </c>
      <c r="AU129" s="147" t="s">
        <v>90</v>
      </c>
      <c r="AY129" s="17" t="s">
        <v>158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88</v>
      </c>
      <c r="BK129" s="148">
        <f>ROUND(I129*H129,2)</f>
        <v>0</v>
      </c>
      <c r="BL129" s="17" t="s">
        <v>2075</v>
      </c>
      <c r="BM129" s="147" t="s">
        <v>2086</v>
      </c>
    </row>
    <row r="130" spans="2:65" s="1" customFormat="1" ht="97.5">
      <c r="B130" s="32"/>
      <c r="D130" s="149" t="s">
        <v>195</v>
      </c>
      <c r="F130" s="175" t="s">
        <v>2087</v>
      </c>
      <c r="I130" s="151"/>
      <c r="L130" s="32"/>
      <c r="M130" s="152"/>
      <c r="T130" s="56"/>
      <c r="AT130" s="17" t="s">
        <v>195</v>
      </c>
      <c r="AU130" s="17" t="s">
        <v>90</v>
      </c>
    </row>
    <row r="131" spans="2:65" s="1" customFormat="1" ht="24.2" customHeight="1">
      <c r="B131" s="32"/>
      <c r="C131" s="136" t="s">
        <v>157</v>
      </c>
      <c r="D131" s="136" t="s">
        <v>160</v>
      </c>
      <c r="E131" s="137" t="s">
        <v>2187</v>
      </c>
      <c r="F131" s="138" t="s">
        <v>2188</v>
      </c>
      <c r="G131" s="139" t="s">
        <v>269</v>
      </c>
      <c r="H131" s="140">
        <v>1</v>
      </c>
      <c r="I131" s="141"/>
      <c r="J131" s="142">
        <f>ROUND(I131*H131,2)</f>
        <v>0</v>
      </c>
      <c r="K131" s="138" t="s">
        <v>1</v>
      </c>
      <c r="L131" s="32"/>
      <c r="M131" s="143" t="s">
        <v>1</v>
      </c>
      <c r="N131" s="144" t="s">
        <v>45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2075</v>
      </c>
      <c r="AT131" s="147" t="s">
        <v>160</v>
      </c>
      <c r="AU131" s="147" t="s">
        <v>90</v>
      </c>
      <c r="AY131" s="17" t="s">
        <v>158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88</v>
      </c>
      <c r="BK131" s="148">
        <f>ROUND(I131*H131,2)</f>
        <v>0</v>
      </c>
      <c r="BL131" s="17" t="s">
        <v>2075</v>
      </c>
      <c r="BM131" s="147" t="s">
        <v>2189</v>
      </c>
    </row>
    <row r="132" spans="2:65" s="1" customFormat="1" ht="68.25">
      <c r="B132" s="32"/>
      <c r="D132" s="149" t="s">
        <v>195</v>
      </c>
      <c r="F132" s="175" t="s">
        <v>2190</v>
      </c>
      <c r="I132" s="151"/>
      <c r="L132" s="32"/>
      <c r="M132" s="152"/>
      <c r="T132" s="56"/>
      <c r="AT132" s="17" t="s">
        <v>195</v>
      </c>
      <c r="AU132" s="17" t="s">
        <v>90</v>
      </c>
    </row>
    <row r="133" spans="2:65" s="11" customFormat="1" ht="22.9" customHeight="1">
      <c r="B133" s="124"/>
      <c r="D133" s="125" t="s">
        <v>79</v>
      </c>
      <c r="E133" s="134" t="s">
        <v>2091</v>
      </c>
      <c r="F133" s="134" t="s">
        <v>2092</v>
      </c>
      <c r="I133" s="127"/>
      <c r="J133" s="135">
        <f>BK133</f>
        <v>0</v>
      </c>
      <c r="L133" s="124"/>
      <c r="M133" s="129"/>
      <c r="P133" s="130">
        <f>SUM(P134:P135)</f>
        <v>0</v>
      </c>
      <c r="R133" s="130">
        <f>SUM(R134:R135)</f>
        <v>0</v>
      </c>
      <c r="T133" s="131">
        <f>SUM(T134:T135)</f>
        <v>0</v>
      </c>
      <c r="AR133" s="125" t="s">
        <v>157</v>
      </c>
      <c r="AT133" s="132" t="s">
        <v>79</v>
      </c>
      <c r="AU133" s="132" t="s">
        <v>88</v>
      </c>
      <c r="AY133" s="125" t="s">
        <v>158</v>
      </c>
      <c r="BK133" s="133">
        <f>SUM(BK134:BK135)</f>
        <v>0</v>
      </c>
    </row>
    <row r="134" spans="2:65" s="1" customFormat="1" ht="49.15" customHeight="1">
      <c r="B134" s="32"/>
      <c r="C134" s="136" t="s">
        <v>204</v>
      </c>
      <c r="D134" s="136" t="s">
        <v>160</v>
      </c>
      <c r="E134" s="137" t="s">
        <v>2093</v>
      </c>
      <c r="F134" s="138" t="s">
        <v>2094</v>
      </c>
      <c r="G134" s="139" t="s">
        <v>269</v>
      </c>
      <c r="H134" s="140">
        <v>1</v>
      </c>
      <c r="I134" s="141"/>
      <c r="J134" s="142">
        <f>ROUND(I134*H134,2)</f>
        <v>0</v>
      </c>
      <c r="K134" s="138" t="s">
        <v>1</v>
      </c>
      <c r="L134" s="32"/>
      <c r="M134" s="143" t="s">
        <v>1</v>
      </c>
      <c r="N134" s="144" t="s">
        <v>45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2075</v>
      </c>
      <c r="AT134" s="147" t="s">
        <v>160</v>
      </c>
      <c r="AU134" s="147" t="s">
        <v>90</v>
      </c>
      <c r="AY134" s="17" t="s">
        <v>158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88</v>
      </c>
      <c r="BK134" s="148">
        <f>ROUND(I134*H134,2)</f>
        <v>0</v>
      </c>
      <c r="BL134" s="17" t="s">
        <v>2075</v>
      </c>
      <c r="BM134" s="147" t="s">
        <v>2191</v>
      </c>
    </row>
    <row r="135" spans="2:65" s="1" customFormat="1" ht="58.5">
      <c r="B135" s="32"/>
      <c r="D135" s="149" t="s">
        <v>195</v>
      </c>
      <c r="F135" s="175" t="s">
        <v>2096</v>
      </c>
      <c r="I135" s="151"/>
      <c r="L135" s="32"/>
      <c r="M135" s="152"/>
      <c r="T135" s="56"/>
      <c r="AT135" s="17" t="s">
        <v>195</v>
      </c>
      <c r="AU135" s="17" t="s">
        <v>90</v>
      </c>
    </row>
    <row r="136" spans="2:65" s="11" customFormat="1" ht="22.9" customHeight="1">
      <c r="B136" s="124"/>
      <c r="D136" s="125" t="s">
        <v>79</v>
      </c>
      <c r="E136" s="134" t="s">
        <v>2097</v>
      </c>
      <c r="F136" s="134" t="s">
        <v>2098</v>
      </c>
      <c r="I136" s="127"/>
      <c r="J136" s="135">
        <f>BK136</f>
        <v>0</v>
      </c>
      <c r="L136" s="124"/>
      <c r="M136" s="129"/>
      <c r="P136" s="130">
        <f>SUM(P137:P152)</f>
        <v>0</v>
      </c>
      <c r="R136" s="130">
        <f>SUM(R137:R152)</f>
        <v>0</v>
      </c>
      <c r="T136" s="131">
        <f>SUM(T137:T152)</f>
        <v>0</v>
      </c>
      <c r="AR136" s="125" t="s">
        <v>157</v>
      </c>
      <c r="AT136" s="132" t="s">
        <v>79</v>
      </c>
      <c r="AU136" s="132" t="s">
        <v>88</v>
      </c>
      <c r="AY136" s="125" t="s">
        <v>158</v>
      </c>
      <c r="BK136" s="133">
        <f>SUM(BK137:BK152)</f>
        <v>0</v>
      </c>
    </row>
    <row r="137" spans="2:65" s="1" customFormat="1" ht="49.15" customHeight="1">
      <c r="B137" s="32"/>
      <c r="C137" s="136" t="s">
        <v>212</v>
      </c>
      <c r="D137" s="136" t="s">
        <v>160</v>
      </c>
      <c r="E137" s="137" t="s">
        <v>2099</v>
      </c>
      <c r="F137" s="138" t="s">
        <v>2100</v>
      </c>
      <c r="G137" s="139" t="s">
        <v>269</v>
      </c>
      <c r="H137" s="140">
        <v>1</v>
      </c>
      <c r="I137" s="141"/>
      <c r="J137" s="142">
        <f>ROUND(I137*H137,2)</f>
        <v>0</v>
      </c>
      <c r="K137" s="138" t="s">
        <v>1</v>
      </c>
      <c r="L137" s="32"/>
      <c r="M137" s="143" t="s">
        <v>1</v>
      </c>
      <c r="N137" s="144" t="s">
        <v>45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2075</v>
      </c>
      <c r="AT137" s="147" t="s">
        <v>160</v>
      </c>
      <c r="AU137" s="147" t="s">
        <v>90</v>
      </c>
      <c r="AY137" s="17" t="s">
        <v>158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88</v>
      </c>
      <c r="BK137" s="148">
        <f>ROUND(I137*H137,2)</f>
        <v>0</v>
      </c>
      <c r="BL137" s="17" t="s">
        <v>2075</v>
      </c>
      <c r="BM137" s="147" t="s">
        <v>2101</v>
      </c>
    </row>
    <row r="138" spans="2:65" s="1" customFormat="1" ht="273">
      <c r="B138" s="32"/>
      <c r="D138" s="149" t="s">
        <v>195</v>
      </c>
      <c r="F138" s="175" t="s">
        <v>2192</v>
      </c>
      <c r="I138" s="151"/>
      <c r="L138" s="32"/>
      <c r="M138" s="152"/>
      <c r="T138" s="56"/>
      <c r="AT138" s="17" t="s">
        <v>195</v>
      </c>
      <c r="AU138" s="17" t="s">
        <v>90</v>
      </c>
    </row>
    <row r="139" spans="2:65" s="1" customFormat="1" ht="16.5" customHeight="1">
      <c r="B139" s="32"/>
      <c r="C139" s="136" t="s">
        <v>223</v>
      </c>
      <c r="D139" s="136" t="s">
        <v>160</v>
      </c>
      <c r="E139" s="137" t="s">
        <v>2103</v>
      </c>
      <c r="F139" s="138" t="s">
        <v>2104</v>
      </c>
      <c r="G139" s="139" t="s">
        <v>269</v>
      </c>
      <c r="H139" s="140">
        <v>1</v>
      </c>
      <c r="I139" s="141"/>
      <c r="J139" s="142">
        <f>ROUND(I139*H139,2)</f>
        <v>0</v>
      </c>
      <c r="K139" s="138" t="s">
        <v>1</v>
      </c>
      <c r="L139" s="32"/>
      <c r="M139" s="143" t="s">
        <v>1</v>
      </c>
      <c r="N139" s="144" t="s">
        <v>45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2075</v>
      </c>
      <c r="AT139" s="147" t="s">
        <v>160</v>
      </c>
      <c r="AU139" s="147" t="s">
        <v>90</v>
      </c>
      <c r="AY139" s="17" t="s">
        <v>158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88</v>
      </c>
      <c r="BK139" s="148">
        <f>ROUND(I139*H139,2)</f>
        <v>0</v>
      </c>
      <c r="BL139" s="17" t="s">
        <v>2075</v>
      </c>
      <c r="BM139" s="147" t="s">
        <v>2105</v>
      </c>
    </row>
    <row r="140" spans="2:65" s="1" customFormat="1" ht="87.75">
      <c r="B140" s="32"/>
      <c r="D140" s="149" t="s">
        <v>195</v>
      </c>
      <c r="F140" s="175" t="s">
        <v>2193</v>
      </c>
      <c r="I140" s="151"/>
      <c r="L140" s="32"/>
      <c r="M140" s="152"/>
      <c r="T140" s="56"/>
      <c r="AT140" s="17" t="s">
        <v>195</v>
      </c>
      <c r="AU140" s="17" t="s">
        <v>90</v>
      </c>
    </row>
    <row r="141" spans="2:65" s="1" customFormat="1" ht="55.5" customHeight="1">
      <c r="B141" s="32"/>
      <c r="C141" s="136" t="s">
        <v>232</v>
      </c>
      <c r="D141" s="136" t="s">
        <v>160</v>
      </c>
      <c r="E141" s="137" t="s">
        <v>2107</v>
      </c>
      <c r="F141" s="138" t="s">
        <v>2108</v>
      </c>
      <c r="G141" s="139" t="s">
        <v>269</v>
      </c>
      <c r="H141" s="140">
        <v>1</v>
      </c>
      <c r="I141" s="141"/>
      <c r="J141" s="142">
        <f>ROUND(I141*H141,2)</f>
        <v>0</v>
      </c>
      <c r="K141" s="138" t="s">
        <v>1</v>
      </c>
      <c r="L141" s="32"/>
      <c r="M141" s="143" t="s">
        <v>1</v>
      </c>
      <c r="N141" s="144" t="s">
        <v>45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2075</v>
      </c>
      <c r="AT141" s="147" t="s">
        <v>160</v>
      </c>
      <c r="AU141" s="147" t="s">
        <v>90</v>
      </c>
      <c r="AY141" s="17" t="s">
        <v>158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88</v>
      </c>
      <c r="BK141" s="148">
        <f>ROUND(I141*H141,2)</f>
        <v>0</v>
      </c>
      <c r="BL141" s="17" t="s">
        <v>2075</v>
      </c>
      <c r="BM141" s="147" t="s">
        <v>2109</v>
      </c>
    </row>
    <row r="142" spans="2:65" s="1" customFormat="1" ht="48.75">
      <c r="B142" s="32"/>
      <c r="D142" s="149" t="s">
        <v>195</v>
      </c>
      <c r="F142" s="175" t="s">
        <v>2194</v>
      </c>
      <c r="I142" s="151"/>
      <c r="L142" s="32"/>
      <c r="M142" s="152"/>
      <c r="T142" s="56"/>
      <c r="AT142" s="17" t="s">
        <v>195</v>
      </c>
      <c r="AU142" s="17" t="s">
        <v>90</v>
      </c>
    </row>
    <row r="143" spans="2:65" s="1" customFormat="1" ht="24.2" customHeight="1">
      <c r="B143" s="32"/>
      <c r="C143" s="136" t="s">
        <v>241</v>
      </c>
      <c r="D143" s="136" t="s">
        <v>160</v>
      </c>
      <c r="E143" s="137" t="s">
        <v>2111</v>
      </c>
      <c r="F143" s="138" t="s">
        <v>2112</v>
      </c>
      <c r="G143" s="139" t="s">
        <v>269</v>
      </c>
      <c r="H143" s="140">
        <v>1</v>
      </c>
      <c r="I143" s="141"/>
      <c r="J143" s="142">
        <f>ROUND(I143*H143,2)</f>
        <v>0</v>
      </c>
      <c r="K143" s="138" t="s">
        <v>1</v>
      </c>
      <c r="L143" s="32"/>
      <c r="M143" s="143" t="s">
        <v>1</v>
      </c>
      <c r="N143" s="144" t="s">
        <v>45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2075</v>
      </c>
      <c r="AT143" s="147" t="s">
        <v>160</v>
      </c>
      <c r="AU143" s="147" t="s">
        <v>90</v>
      </c>
      <c r="AY143" s="17" t="s">
        <v>158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88</v>
      </c>
      <c r="BK143" s="148">
        <f>ROUND(I143*H143,2)</f>
        <v>0</v>
      </c>
      <c r="BL143" s="17" t="s">
        <v>2075</v>
      </c>
      <c r="BM143" s="147" t="s">
        <v>2113</v>
      </c>
    </row>
    <row r="144" spans="2:65" s="1" customFormat="1" ht="97.5">
      <c r="B144" s="32"/>
      <c r="D144" s="149" t="s">
        <v>195</v>
      </c>
      <c r="F144" s="175" t="s">
        <v>2195</v>
      </c>
      <c r="I144" s="151"/>
      <c r="L144" s="32"/>
      <c r="M144" s="152"/>
      <c r="T144" s="56"/>
      <c r="AT144" s="17" t="s">
        <v>195</v>
      </c>
      <c r="AU144" s="17" t="s">
        <v>90</v>
      </c>
    </row>
    <row r="145" spans="2:65" s="1" customFormat="1" ht="55.5" customHeight="1">
      <c r="B145" s="32"/>
      <c r="C145" s="136" t="s">
        <v>250</v>
      </c>
      <c r="D145" s="136" t="s">
        <v>160</v>
      </c>
      <c r="E145" s="137" t="s">
        <v>2115</v>
      </c>
      <c r="F145" s="138" t="s">
        <v>2116</v>
      </c>
      <c r="G145" s="139" t="s">
        <v>269</v>
      </c>
      <c r="H145" s="140">
        <v>1</v>
      </c>
      <c r="I145" s="141"/>
      <c r="J145" s="142">
        <f>ROUND(I145*H145,2)</f>
        <v>0</v>
      </c>
      <c r="K145" s="138" t="s">
        <v>1</v>
      </c>
      <c r="L145" s="32"/>
      <c r="M145" s="143" t="s">
        <v>1</v>
      </c>
      <c r="N145" s="144" t="s">
        <v>45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2075</v>
      </c>
      <c r="AT145" s="147" t="s">
        <v>160</v>
      </c>
      <c r="AU145" s="147" t="s">
        <v>90</v>
      </c>
      <c r="AY145" s="17" t="s">
        <v>158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88</v>
      </c>
      <c r="BK145" s="148">
        <f>ROUND(I145*H145,2)</f>
        <v>0</v>
      </c>
      <c r="BL145" s="17" t="s">
        <v>2075</v>
      </c>
      <c r="BM145" s="147" t="s">
        <v>2117</v>
      </c>
    </row>
    <row r="146" spans="2:65" s="1" customFormat="1" ht="156">
      <c r="B146" s="32"/>
      <c r="D146" s="149" t="s">
        <v>195</v>
      </c>
      <c r="F146" s="175" t="s">
        <v>2196</v>
      </c>
      <c r="I146" s="151"/>
      <c r="L146" s="32"/>
      <c r="M146" s="152"/>
      <c r="T146" s="56"/>
      <c r="AT146" s="17" t="s">
        <v>195</v>
      </c>
      <c r="AU146" s="17" t="s">
        <v>90</v>
      </c>
    </row>
    <row r="147" spans="2:65" s="1" customFormat="1" ht="24.2" customHeight="1">
      <c r="B147" s="32"/>
      <c r="C147" s="136" t="s">
        <v>259</v>
      </c>
      <c r="D147" s="136" t="s">
        <v>160</v>
      </c>
      <c r="E147" s="137" t="s">
        <v>2197</v>
      </c>
      <c r="F147" s="138" t="s">
        <v>2198</v>
      </c>
      <c r="G147" s="139" t="s">
        <v>269</v>
      </c>
      <c r="H147" s="140">
        <v>1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45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2075</v>
      </c>
      <c r="AT147" s="147" t="s">
        <v>160</v>
      </c>
      <c r="AU147" s="147" t="s">
        <v>90</v>
      </c>
      <c r="AY147" s="17" t="s">
        <v>158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88</v>
      </c>
      <c r="BK147" s="148">
        <f>ROUND(I147*H147,2)</f>
        <v>0</v>
      </c>
      <c r="BL147" s="17" t="s">
        <v>2075</v>
      </c>
      <c r="BM147" s="147" t="s">
        <v>2199</v>
      </c>
    </row>
    <row r="148" spans="2:65" s="1" customFormat="1" ht="126.75">
      <c r="B148" s="32"/>
      <c r="D148" s="149" t="s">
        <v>195</v>
      </c>
      <c r="F148" s="175" t="s">
        <v>2200</v>
      </c>
      <c r="I148" s="151"/>
      <c r="L148" s="32"/>
      <c r="M148" s="152"/>
      <c r="T148" s="56"/>
      <c r="AT148" s="17" t="s">
        <v>195</v>
      </c>
      <c r="AU148" s="17" t="s">
        <v>90</v>
      </c>
    </row>
    <row r="149" spans="2:65" s="1" customFormat="1" ht="16.5" customHeight="1">
      <c r="B149" s="32"/>
      <c r="C149" s="136" t="s">
        <v>266</v>
      </c>
      <c r="D149" s="136" t="s">
        <v>160</v>
      </c>
      <c r="E149" s="137" t="s">
        <v>2201</v>
      </c>
      <c r="F149" s="138" t="s">
        <v>2202</v>
      </c>
      <c r="G149" s="139" t="s">
        <v>2203</v>
      </c>
      <c r="H149" s="140">
        <v>1</v>
      </c>
      <c r="I149" s="141"/>
      <c r="J149" s="142">
        <f>ROUND(I149*H149,2)</f>
        <v>0</v>
      </c>
      <c r="K149" s="138" t="s">
        <v>1</v>
      </c>
      <c r="L149" s="32"/>
      <c r="M149" s="143" t="s">
        <v>1</v>
      </c>
      <c r="N149" s="144" t="s">
        <v>45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2075</v>
      </c>
      <c r="AT149" s="147" t="s">
        <v>160</v>
      </c>
      <c r="AU149" s="147" t="s">
        <v>90</v>
      </c>
      <c r="AY149" s="17" t="s">
        <v>158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88</v>
      </c>
      <c r="BK149" s="148">
        <f>ROUND(I149*H149,2)</f>
        <v>0</v>
      </c>
      <c r="BL149" s="17" t="s">
        <v>2075</v>
      </c>
      <c r="BM149" s="147" t="s">
        <v>2204</v>
      </c>
    </row>
    <row r="150" spans="2:65" s="1" customFormat="1" ht="68.25">
      <c r="B150" s="32"/>
      <c r="D150" s="149" t="s">
        <v>195</v>
      </c>
      <c r="F150" s="175" t="s">
        <v>2205</v>
      </c>
      <c r="I150" s="151"/>
      <c r="L150" s="32"/>
      <c r="M150" s="152"/>
      <c r="T150" s="56"/>
      <c r="AT150" s="17" t="s">
        <v>195</v>
      </c>
      <c r="AU150" s="17" t="s">
        <v>90</v>
      </c>
    </row>
    <row r="151" spans="2:65" s="1" customFormat="1" ht="37.9" customHeight="1">
      <c r="B151" s="32"/>
      <c r="C151" s="136" t="s">
        <v>274</v>
      </c>
      <c r="D151" s="136" t="s">
        <v>160</v>
      </c>
      <c r="E151" s="137" t="s">
        <v>2123</v>
      </c>
      <c r="F151" s="138" t="s">
        <v>2124</v>
      </c>
      <c r="G151" s="139" t="s">
        <v>269</v>
      </c>
      <c r="H151" s="140">
        <v>1</v>
      </c>
      <c r="I151" s="141"/>
      <c r="J151" s="142">
        <f>ROUND(I151*H151,2)</f>
        <v>0</v>
      </c>
      <c r="K151" s="138" t="s">
        <v>1</v>
      </c>
      <c r="L151" s="32"/>
      <c r="M151" s="143" t="s">
        <v>1</v>
      </c>
      <c r="N151" s="144" t="s">
        <v>45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2075</v>
      </c>
      <c r="AT151" s="147" t="s">
        <v>160</v>
      </c>
      <c r="AU151" s="147" t="s">
        <v>90</v>
      </c>
      <c r="AY151" s="17" t="s">
        <v>158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88</v>
      </c>
      <c r="BK151" s="148">
        <f>ROUND(I151*H151,2)</f>
        <v>0</v>
      </c>
      <c r="BL151" s="17" t="s">
        <v>2075</v>
      </c>
      <c r="BM151" s="147" t="s">
        <v>2125</v>
      </c>
    </row>
    <row r="152" spans="2:65" s="1" customFormat="1" ht="117">
      <c r="B152" s="32"/>
      <c r="D152" s="149" t="s">
        <v>195</v>
      </c>
      <c r="F152" s="175" t="s">
        <v>2206</v>
      </c>
      <c r="I152" s="151"/>
      <c r="L152" s="32"/>
      <c r="M152" s="152"/>
      <c r="T152" s="56"/>
      <c r="AT152" s="17" t="s">
        <v>195</v>
      </c>
      <c r="AU152" s="17" t="s">
        <v>90</v>
      </c>
    </row>
    <row r="153" spans="2:65" s="11" customFormat="1" ht="22.9" customHeight="1">
      <c r="B153" s="124"/>
      <c r="D153" s="125" t="s">
        <v>79</v>
      </c>
      <c r="E153" s="134" t="s">
        <v>2127</v>
      </c>
      <c r="F153" s="134" t="s">
        <v>2128</v>
      </c>
      <c r="I153" s="127"/>
      <c r="J153" s="135">
        <f>BK153</f>
        <v>0</v>
      </c>
      <c r="L153" s="124"/>
      <c r="M153" s="129"/>
      <c r="P153" s="130">
        <f>SUM(P154:P166)</f>
        <v>0</v>
      </c>
      <c r="R153" s="130">
        <f>SUM(R154:R166)</f>
        <v>0</v>
      </c>
      <c r="T153" s="131">
        <f>SUM(T154:T166)</f>
        <v>0</v>
      </c>
      <c r="AR153" s="125" t="s">
        <v>157</v>
      </c>
      <c r="AT153" s="132" t="s">
        <v>79</v>
      </c>
      <c r="AU153" s="132" t="s">
        <v>88</v>
      </c>
      <c r="AY153" s="125" t="s">
        <v>158</v>
      </c>
      <c r="BK153" s="133">
        <f>SUM(BK154:BK166)</f>
        <v>0</v>
      </c>
    </row>
    <row r="154" spans="2:65" s="1" customFormat="1" ht="16.5" customHeight="1">
      <c r="B154" s="32"/>
      <c r="C154" s="136" t="s">
        <v>8</v>
      </c>
      <c r="D154" s="136" t="s">
        <v>160</v>
      </c>
      <c r="E154" s="137" t="s">
        <v>2129</v>
      </c>
      <c r="F154" s="138" t="s">
        <v>2130</v>
      </c>
      <c r="G154" s="139" t="s">
        <v>269</v>
      </c>
      <c r="H154" s="140">
        <v>1</v>
      </c>
      <c r="I154" s="141"/>
      <c r="J154" s="142">
        <f>ROUND(I154*H154,2)</f>
        <v>0</v>
      </c>
      <c r="K154" s="138" t="s">
        <v>1</v>
      </c>
      <c r="L154" s="32"/>
      <c r="M154" s="143" t="s">
        <v>1</v>
      </c>
      <c r="N154" s="144" t="s">
        <v>45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2075</v>
      </c>
      <c r="AT154" s="147" t="s">
        <v>160</v>
      </c>
      <c r="AU154" s="147" t="s">
        <v>90</v>
      </c>
      <c r="AY154" s="17" t="s">
        <v>158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88</v>
      </c>
      <c r="BK154" s="148">
        <f>ROUND(I154*H154,2)</f>
        <v>0</v>
      </c>
      <c r="BL154" s="17" t="s">
        <v>2075</v>
      </c>
      <c r="BM154" s="147" t="s">
        <v>2131</v>
      </c>
    </row>
    <row r="155" spans="2:65" s="1" customFormat="1" ht="224.25">
      <c r="B155" s="32"/>
      <c r="D155" s="149" t="s">
        <v>195</v>
      </c>
      <c r="F155" s="175" t="s">
        <v>2207</v>
      </c>
      <c r="I155" s="151"/>
      <c r="L155" s="32"/>
      <c r="M155" s="152"/>
      <c r="T155" s="56"/>
      <c r="AT155" s="17" t="s">
        <v>195</v>
      </c>
      <c r="AU155" s="17" t="s">
        <v>90</v>
      </c>
    </row>
    <row r="156" spans="2:65" s="1" customFormat="1" ht="24.2" customHeight="1">
      <c r="B156" s="32"/>
      <c r="C156" s="136" t="s">
        <v>295</v>
      </c>
      <c r="D156" s="136" t="s">
        <v>160</v>
      </c>
      <c r="E156" s="137" t="s">
        <v>2137</v>
      </c>
      <c r="F156" s="138" t="s">
        <v>2138</v>
      </c>
      <c r="G156" s="139" t="s">
        <v>269</v>
      </c>
      <c r="H156" s="140">
        <v>1</v>
      </c>
      <c r="I156" s="141"/>
      <c r="J156" s="142">
        <f>ROUND(I156*H156,2)</f>
        <v>0</v>
      </c>
      <c r="K156" s="138" t="s">
        <v>1</v>
      </c>
      <c r="L156" s="32"/>
      <c r="M156" s="143" t="s">
        <v>1</v>
      </c>
      <c r="N156" s="144" t="s">
        <v>45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2075</v>
      </c>
      <c r="AT156" s="147" t="s">
        <v>160</v>
      </c>
      <c r="AU156" s="147" t="s">
        <v>90</v>
      </c>
      <c r="AY156" s="17" t="s">
        <v>158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88</v>
      </c>
      <c r="BK156" s="148">
        <f>ROUND(I156*H156,2)</f>
        <v>0</v>
      </c>
      <c r="BL156" s="17" t="s">
        <v>2075</v>
      </c>
      <c r="BM156" s="147" t="s">
        <v>2139</v>
      </c>
    </row>
    <row r="157" spans="2:65" s="1" customFormat="1" ht="29.25">
      <c r="B157" s="32"/>
      <c r="D157" s="149" t="s">
        <v>195</v>
      </c>
      <c r="F157" s="175" t="s">
        <v>2208</v>
      </c>
      <c r="I157" s="151"/>
      <c r="L157" s="32"/>
      <c r="M157" s="152"/>
      <c r="T157" s="56"/>
      <c r="AT157" s="17" t="s">
        <v>195</v>
      </c>
      <c r="AU157" s="17" t="s">
        <v>90</v>
      </c>
    </row>
    <row r="158" spans="2:65" s="1" customFormat="1" ht="37.9" customHeight="1">
      <c r="B158" s="32"/>
      <c r="C158" s="136" t="s">
        <v>304</v>
      </c>
      <c r="D158" s="136" t="s">
        <v>160</v>
      </c>
      <c r="E158" s="137" t="s">
        <v>2141</v>
      </c>
      <c r="F158" s="138" t="s">
        <v>2142</v>
      </c>
      <c r="G158" s="139" t="s">
        <v>269</v>
      </c>
      <c r="H158" s="140">
        <v>1</v>
      </c>
      <c r="I158" s="141"/>
      <c r="J158" s="142">
        <f>ROUND(I158*H158,2)</f>
        <v>0</v>
      </c>
      <c r="K158" s="138" t="s">
        <v>1</v>
      </c>
      <c r="L158" s="32"/>
      <c r="M158" s="143" t="s">
        <v>1</v>
      </c>
      <c r="N158" s="144" t="s">
        <v>45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2075</v>
      </c>
      <c r="AT158" s="147" t="s">
        <v>160</v>
      </c>
      <c r="AU158" s="147" t="s">
        <v>90</v>
      </c>
      <c r="AY158" s="17" t="s">
        <v>158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88</v>
      </c>
      <c r="BK158" s="148">
        <f>ROUND(I158*H158,2)</f>
        <v>0</v>
      </c>
      <c r="BL158" s="17" t="s">
        <v>2075</v>
      </c>
      <c r="BM158" s="147" t="s">
        <v>2143</v>
      </c>
    </row>
    <row r="159" spans="2:65" s="1" customFormat="1" ht="48.75">
      <c r="B159" s="32"/>
      <c r="D159" s="149" t="s">
        <v>195</v>
      </c>
      <c r="F159" s="175" t="s">
        <v>2209</v>
      </c>
      <c r="I159" s="151"/>
      <c r="L159" s="32"/>
      <c r="M159" s="152"/>
      <c r="T159" s="56"/>
      <c r="AT159" s="17" t="s">
        <v>195</v>
      </c>
      <c r="AU159" s="17" t="s">
        <v>90</v>
      </c>
    </row>
    <row r="160" spans="2:65" s="1" customFormat="1" ht="24.2" customHeight="1">
      <c r="B160" s="32"/>
      <c r="C160" s="136" t="s">
        <v>311</v>
      </c>
      <c r="D160" s="136" t="s">
        <v>160</v>
      </c>
      <c r="E160" s="137" t="s">
        <v>2145</v>
      </c>
      <c r="F160" s="138" t="s">
        <v>2146</v>
      </c>
      <c r="G160" s="139" t="s">
        <v>269</v>
      </c>
      <c r="H160" s="140">
        <v>1</v>
      </c>
      <c r="I160" s="141"/>
      <c r="J160" s="142">
        <f>ROUND(I160*H160,2)</f>
        <v>0</v>
      </c>
      <c r="K160" s="138" t="s">
        <v>1</v>
      </c>
      <c r="L160" s="32"/>
      <c r="M160" s="143" t="s">
        <v>1</v>
      </c>
      <c r="N160" s="144" t="s">
        <v>45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2075</v>
      </c>
      <c r="AT160" s="147" t="s">
        <v>160</v>
      </c>
      <c r="AU160" s="147" t="s">
        <v>90</v>
      </c>
      <c r="AY160" s="17" t="s">
        <v>158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88</v>
      </c>
      <c r="BK160" s="148">
        <f>ROUND(I160*H160,2)</f>
        <v>0</v>
      </c>
      <c r="BL160" s="17" t="s">
        <v>2075</v>
      </c>
      <c r="BM160" s="147" t="s">
        <v>2147</v>
      </c>
    </row>
    <row r="161" spans="2:65" s="1" customFormat="1" ht="39">
      <c r="B161" s="32"/>
      <c r="D161" s="149" t="s">
        <v>195</v>
      </c>
      <c r="F161" s="175" t="s">
        <v>2210</v>
      </c>
      <c r="I161" s="151"/>
      <c r="L161" s="32"/>
      <c r="M161" s="152"/>
      <c r="T161" s="56"/>
      <c r="AT161" s="17" t="s">
        <v>195</v>
      </c>
      <c r="AU161" s="17" t="s">
        <v>90</v>
      </c>
    </row>
    <row r="162" spans="2:65" s="1" customFormat="1" ht="37.9" customHeight="1">
      <c r="B162" s="32"/>
      <c r="C162" s="136" t="s">
        <v>318</v>
      </c>
      <c r="D162" s="136" t="s">
        <v>160</v>
      </c>
      <c r="E162" s="137" t="s">
        <v>2149</v>
      </c>
      <c r="F162" s="138" t="s">
        <v>2150</v>
      </c>
      <c r="G162" s="139" t="s">
        <v>269</v>
      </c>
      <c r="H162" s="140">
        <v>1</v>
      </c>
      <c r="I162" s="141"/>
      <c r="J162" s="142">
        <f>ROUND(I162*H162,2)</f>
        <v>0</v>
      </c>
      <c r="K162" s="138" t="s">
        <v>1</v>
      </c>
      <c r="L162" s="32"/>
      <c r="M162" s="143" t="s">
        <v>1</v>
      </c>
      <c r="N162" s="144" t="s">
        <v>45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2075</v>
      </c>
      <c r="AT162" s="147" t="s">
        <v>160</v>
      </c>
      <c r="AU162" s="147" t="s">
        <v>90</v>
      </c>
      <c r="AY162" s="17" t="s">
        <v>158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88</v>
      </c>
      <c r="BK162" s="148">
        <f>ROUND(I162*H162,2)</f>
        <v>0</v>
      </c>
      <c r="BL162" s="17" t="s">
        <v>2075</v>
      </c>
      <c r="BM162" s="147" t="s">
        <v>2151</v>
      </c>
    </row>
    <row r="163" spans="2:65" s="1" customFormat="1" ht="48.75">
      <c r="B163" s="32"/>
      <c r="D163" s="149" t="s">
        <v>195</v>
      </c>
      <c r="F163" s="175" t="s">
        <v>2211</v>
      </c>
      <c r="I163" s="151"/>
      <c r="L163" s="32"/>
      <c r="M163" s="152"/>
      <c r="T163" s="56"/>
      <c r="AT163" s="17" t="s">
        <v>195</v>
      </c>
      <c r="AU163" s="17" t="s">
        <v>90</v>
      </c>
    </row>
    <row r="164" spans="2:65" s="1" customFormat="1" ht="49.15" customHeight="1">
      <c r="B164" s="32"/>
      <c r="C164" s="136" t="s">
        <v>325</v>
      </c>
      <c r="D164" s="136" t="s">
        <v>160</v>
      </c>
      <c r="E164" s="137" t="s">
        <v>2153</v>
      </c>
      <c r="F164" s="138" t="s">
        <v>2154</v>
      </c>
      <c r="G164" s="139" t="s">
        <v>269</v>
      </c>
      <c r="H164" s="140">
        <v>1</v>
      </c>
      <c r="I164" s="141"/>
      <c r="J164" s="142">
        <f>ROUND(I164*H164,2)</f>
        <v>0</v>
      </c>
      <c r="K164" s="138" t="s">
        <v>1</v>
      </c>
      <c r="L164" s="32"/>
      <c r="M164" s="143" t="s">
        <v>1</v>
      </c>
      <c r="N164" s="144" t="s">
        <v>45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2075</v>
      </c>
      <c r="AT164" s="147" t="s">
        <v>160</v>
      </c>
      <c r="AU164" s="147" t="s">
        <v>90</v>
      </c>
      <c r="AY164" s="17" t="s">
        <v>158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88</v>
      </c>
      <c r="BK164" s="148">
        <f>ROUND(I164*H164,2)</f>
        <v>0</v>
      </c>
      <c r="BL164" s="17" t="s">
        <v>2075</v>
      </c>
      <c r="BM164" s="147" t="s">
        <v>2212</v>
      </c>
    </row>
    <row r="165" spans="2:65" s="1" customFormat="1" ht="66.75" customHeight="1">
      <c r="B165" s="32"/>
      <c r="C165" s="136" t="s">
        <v>7</v>
      </c>
      <c r="D165" s="136" t="s">
        <v>160</v>
      </c>
      <c r="E165" s="137" t="s">
        <v>2156</v>
      </c>
      <c r="F165" s="138" t="s">
        <v>2157</v>
      </c>
      <c r="G165" s="139" t="s">
        <v>269</v>
      </c>
      <c r="H165" s="140">
        <v>1</v>
      </c>
      <c r="I165" s="141"/>
      <c r="J165" s="142">
        <f>ROUND(I165*H165,2)</f>
        <v>0</v>
      </c>
      <c r="K165" s="138" t="s">
        <v>1</v>
      </c>
      <c r="L165" s="32"/>
      <c r="M165" s="143" t="s">
        <v>1</v>
      </c>
      <c r="N165" s="144" t="s">
        <v>45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2075</v>
      </c>
      <c r="AT165" s="147" t="s">
        <v>160</v>
      </c>
      <c r="AU165" s="147" t="s">
        <v>90</v>
      </c>
      <c r="AY165" s="17" t="s">
        <v>158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88</v>
      </c>
      <c r="BK165" s="148">
        <f>ROUND(I165*H165,2)</f>
        <v>0</v>
      </c>
      <c r="BL165" s="17" t="s">
        <v>2075</v>
      </c>
      <c r="BM165" s="147" t="s">
        <v>2158</v>
      </c>
    </row>
    <row r="166" spans="2:65" s="1" customFormat="1" ht="48.75">
      <c r="B166" s="32"/>
      <c r="D166" s="149" t="s">
        <v>195</v>
      </c>
      <c r="F166" s="175" t="s">
        <v>2213</v>
      </c>
      <c r="I166" s="151"/>
      <c r="L166" s="32"/>
      <c r="M166" s="152"/>
      <c r="T166" s="56"/>
      <c r="AT166" s="17" t="s">
        <v>195</v>
      </c>
      <c r="AU166" s="17" t="s">
        <v>90</v>
      </c>
    </row>
    <row r="167" spans="2:65" s="11" customFormat="1" ht="22.9" customHeight="1">
      <c r="B167" s="124"/>
      <c r="D167" s="125" t="s">
        <v>79</v>
      </c>
      <c r="E167" s="134" t="s">
        <v>2160</v>
      </c>
      <c r="F167" s="134" t="s">
        <v>2161</v>
      </c>
      <c r="I167" s="127"/>
      <c r="J167" s="135">
        <f>BK167</f>
        <v>0</v>
      </c>
      <c r="L167" s="124"/>
      <c r="M167" s="129"/>
      <c r="P167" s="130">
        <f>SUM(P168:P181)</f>
        <v>0</v>
      </c>
      <c r="R167" s="130">
        <f>SUM(R168:R181)</f>
        <v>0</v>
      </c>
      <c r="T167" s="131">
        <f>SUM(T168:T181)</f>
        <v>0</v>
      </c>
      <c r="AR167" s="125" t="s">
        <v>157</v>
      </c>
      <c r="AT167" s="132" t="s">
        <v>79</v>
      </c>
      <c r="AU167" s="132" t="s">
        <v>88</v>
      </c>
      <c r="AY167" s="125" t="s">
        <v>158</v>
      </c>
      <c r="BK167" s="133">
        <f>SUM(BK168:BK181)</f>
        <v>0</v>
      </c>
    </row>
    <row r="168" spans="2:65" s="1" customFormat="1" ht="16.5" customHeight="1">
      <c r="B168" s="32"/>
      <c r="C168" s="136" t="s">
        <v>346</v>
      </c>
      <c r="D168" s="136" t="s">
        <v>160</v>
      </c>
      <c r="E168" s="137" t="s">
        <v>2162</v>
      </c>
      <c r="F168" s="138" t="s">
        <v>2163</v>
      </c>
      <c r="G168" s="139" t="s">
        <v>269</v>
      </c>
      <c r="H168" s="140">
        <v>1</v>
      </c>
      <c r="I168" s="141"/>
      <c r="J168" s="142">
        <f>ROUND(I168*H168,2)</f>
        <v>0</v>
      </c>
      <c r="K168" s="138" t="s">
        <v>1</v>
      </c>
      <c r="L168" s="32"/>
      <c r="M168" s="143" t="s">
        <v>1</v>
      </c>
      <c r="N168" s="144" t="s">
        <v>45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2075</v>
      </c>
      <c r="AT168" s="147" t="s">
        <v>160</v>
      </c>
      <c r="AU168" s="147" t="s">
        <v>90</v>
      </c>
      <c r="AY168" s="17" t="s">
        <v>158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88</v>
      </c>
      <c r="BK168" s="148">
        <f>ROUND(I168*H168,2)</f>
        <v>0</v>
      </c>
      <c r="BL168" s="17" t="s">
        <v>2075</v>
      </c>
      <c r="BM168" s="147" t="s">
        <v>2164</v>
      </c>
    </row>
    <row r="169" spans="2:65" s="1" customFormat="1" ht="68.25">
      <c r="B169" s="32"/>
      <c r="D169" s="149" t="s">
        <v>195</v>
      </c>
      <c r="F169" s="175" t="s">
        <v>2214</v>
      </c>
      <c r="I169" s="151"/>
      <c r="L169" s="32"/>
      <c r="M169" s="152"/>
      <c r="T169" s="56"/>
      <c r="AT169" s="17" t="s">
        <v>195</v>
      </c>
      <c r="AU169" s="17" t="s">
        <v>90</v>
      </c>
    </row>
    <row r="170" spans="2:65" s="1" customFormat="1" ht="66.75" customHeight="1">
      <c r="B170" s="32"/>
      <c r="C170" s="136" t="s">
        <v>353</v>
      </c>
      <c r="D170" s="136" t="s">
        <v>160</v>
      </c>
      <c r="E170" s="137" t="s">
        <v>2166</v>
      </c>
      <c r="F170" s="138" t="s">
        <v>2167</v>
      </c>
      <c r="G170" s="139" t="s">
        <v>269</v>
      </c>
      <c r="H170" s="140">
        <v>1</v>
      </c>
      <c r="I170" s="141"/>
      <c r="J170" s="142">
        <f>ROUND(I170*H170,2)</f>
        <v>0</v>
      </c>
      <c r="K170" s="138" t="s">
        <v>1</v>
      </c>
      <c r="L170" s="32"/>
      <c r="M170" s="143" t="s">
        <v>1</v>
      </c>
      <c r="N170" s="144" t="s">
        <v>45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2075</v>
      </c>
      <c r="AT170" s="147" t="s">
        <v>160</v>
      </c>
      <c r="AU170" s="147" t="s">
        <v>90</v>
      </c>
      <c r="AY170" s="17" t="s">
        <v>158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88</v>
      </c>
      <c r="BK170" s="148">
        <f>ROUND(I170*H170,2)</f>
        <v>0</v>
      </c>
      <c r="BL170" s="17" t="s">
        <v>2075</v>
      </c>
      <c r="BM170" s="147" t="s">
        <v>2168</v>
      </c>
    </row>
    <row r="171" spans="2:65" s="1" customFormat="1" ht="97.5">
      <c r="B171" s="32"/>
      <c r="D171" s="149" t="s">
        <v>195</v>
      </c>
      <c r="F171" s="175" t="s">
        <v>2215</v>
      </c>
      <c r="I171" s="151"/>
      <c r="L171" s="32"/>
      <c r="M171" s="152"/>
      <c r="T171" s="56"/>
      <c r="AT171" s="17" t="s">
        <v>195</v>
      </c>
      <c r="AU171" s="17" t="s">
        <v>90</v>
      </c>
    </row>
    <row r="172" spans="2:65" s="1" customFormat="1" ht="44.25" customHeight="1">
      <c r="B172" s="32"/>
      <c r="C172" s="136" t="s">
        <v>359</v>
      </c>
      <c r="D172" s="136" t="s">
        <v>160</v>
      </c>
      <c r="E172" s="137" t="s">
        <v>2170</v>
      </c>
      <c r="F172" s="138" t="s">
        <v>2171</v>
      </c>
      <c r="G172" s="139" t="s">
        <v>269</v>
      </c>
      <c r="H172" s="140">
        <v>1</v>
      </c>
      <c r="I172" s="141"/>
      <c r="J172" s="142">
        <f>ROUND(I172*H172,2)</f>
        <v>0</v>
      </c>
      <c r="K172" s="138" t="s">
        <v>1</v>
      </c>
      <c r="L172" s="32"/>
      <c r="M172" s="143" t="s">
        <v>1</v>
      </c>
      <c r="N172" s="144" t="s">
        <v>45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2075</v>
      </c>
      <c r="AT172" s="147" t="s">
        <v>160</v>
      </c>
      <c r="AU172" s="147" t="s">
        <v>90</v>
      </c>
      <c r="AY172" s="17" t="s">
        <v>158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88</v>
      </c>
      <c r="BK172" s="148">
        <f>ROUND(I172*H172,2)</f>
        <v>0</v>
      </c>
      <c r="BL172" s="17" t="s">
        <v>2075</v>
      </c>
      <c r="BM172" s="147" t="s">
        <v>2172</v>
      </c>
    </row>
    <row r="173" spans="2:65" s="1" customFormat="1" ht="87.75">
      <c r="B173" s="32"/>
      <c r="D173" s="149" t="s">
        <v>195</v>
      </c>
      <c r="F173" s="175" t="s">
        <v>2216</v>
      </c>
      <c r="I173" s="151"/>
      <c r="L173" s="32"/>
      <c r="M173" s="152"/>
      <c r="T173" s="56"/>
      <c r="AT173" s="17" t="s">
        <v>195</v>
      </c>
      <c r="AU173" s="17" t="s">
        <v>90</v>
      </c>
    </row>
    <row r="174" spans="2:65" s="1" customFormat="1" ht="49.15" customHeight="1">
      <c r="B174" s="32"/>
      <c r="C174" s="136" t="s">
        <v>368</v>
      </c>
      <c r="D174" s="136" t="s">
        <v>160</v>
      </c>
      <c r="E174" s="137" t="s">
        <v>2174</v>
      </c>
      <c r="F174" s="138" t="s">
        <v>2175</v>
      </c>
      <c r="G174" s="139" t="s">
        <v>269</v>
      </c>
      <c r="H174" s="140">
        <v>1</v>
      </c>
      <c r="I174" s="141"/>
      <c r="J174" s="142">
        <f>ROUND(I174*H174,2)</f>
        <v>0</v>
      </c>
      <c r="K174" s="138" t="s">
        <v>1</v>
      </c>
      <c r="L174" s="32"/>
      <c r="M174" s="143" t="s">
        <v>1</v>
      </c>
      <c r="N174" s="144" t="s">
        <v>45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2075</v>
      </c>
      <c r="AT174" s="147" t="s">
        <v>160</v>
      </c>
      <c r="AU174" s="147" t="s">
        <v>90</v>
      </c>
      <c r="AY174" s="17" t="s">
        <v>158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88</v>
      </c>
      <c r="BK174" s="148">
        <f>ROUND(I174*H174,2)</f>
        <v>0</v>
      </c>
      <c r="BL174" s="17" t="s">
        <v>2075</v>
      </c>
      <c r="BM174" s="147" t="s">
        <v>2176</v>
      </c>
    </row>
    <row r="175" spans="2:65" s="1" customFormat="1" ht="39">
      <c r="B175" s="32"/>
      <c r="D175" s="149" t="s">
        <v>195</v>
      </c>
      <c r="F175" s="175" t="s">
        <v>2217</v>
      </c>
      <c r="I175" s="151"/>
      <c r="L175" s="32"/>
      <c r="M175" s="152"/>
      <c r="T175" s="56"/>
      <c r="AT175" s="17" t="s">
        <v>195</v>
      </c>
      <c r="AU175" s="17" t="s">
        <v>90</v>
      </c>
    </row>
    <row r="176" spans="2:65" s="1" customFormat="1" ht="37.9" customHeight="1">
      <c r="B176" s="32"/>
      <c r="C176" s="136" t="s">
        <v>373</v>
      </c>
      <c r="D176" s="136" t="s">
        <v>160</v>
      </c>
      <c r="E176" s="137" t="s">
        <v>2178</v>
      </c>
      <c r="F176" s="138" t="s">
        <v>2179</v>
      </c>
      <c r="G176" s="139" t="s">
        <v>269</v>
      </c>
      <c r="H176" s="140">
        <v>1</v>
      </c>
      <c r="I176" s="141"/>
      <c r="J176" s="142">
        <f>ROUND(I176*H176,2)</f>
        <v>0</v>
      </c>
      <c r="K176" s="138" t="s">
        <v>1</v>
      </c>
      <c r="L176" s="32"/>
      <c r="M176" s="143" t="s">
        <v>1</v>
      </c>
      <c r="N176" s="144" t="s">
        <v>45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2075</v>
      </c>
      <c r="AT176" s="147" t="s">
        <v>160</v>
      </c>
      <c r="AU176" s="147" t="s">
        <v>90</v>
      </c>
      <c r="AY176" s="17" t="s">
        <v>158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88</v>
      </c>
      <c r="BK176" s="148">
        <f>ROUND(I176*H176,2)</f>
        <v>0</v>
      </c>
      <c r="BL176" s="17" t="s">
        <v>2075</v>
      </c>
      <c r="BM176" s="147" t="s">
        <v>2180</v>
      </c>
    </row>
    <row r="177" spans="2:65" s="1" customFormat="1" ht="39">
      <c r="B177" s="32"/>
      <c r="D177" s="149" t="s">
        <v>195</v>
      </c>
      <c r="F177" s="175" t="s">
        <v>2218</v>
      </c>
      <c r="I177" s="151"/>
      <c r="L177" s="32"/>
      <c r="M177" s="152"/>
      <c r="T177" s="56"/>
      <c r="AT177" s="17" t="s">
        <v>195</v>
      </c>
      <c r="AU177" s="17" t="s">
        <v>90</v>
      </c>
    </row>
    <row r="178" spans="2:65" s="1" customFormat="1" ht="37.9" customHeight="1">
      <c r="B178" s="32"/>
      <c r="C178" s="136" t="s">
        <v>379</v>
      </c>
      <c r="D178" s="136" t="s">
        <v>160</v>
      </c>
      <c r="E178" s="137" t="s">
        <v>2219</v>
      </c>
      <c r="F178" s="138" t="s">
        <v>2220</v>
      </c>
      <c r="G178" s="139" t="s">
        <v>176</v>
      </c>
      <c r="H178" s="140">
        <v>1</v>
      </c>
      <c r="I178" s="141"/>
      <c r="J178" s="142">
        <f>ROUND(I178*H178,2)</f>
        <v>0</v>
      </c>
      <c r="K178" s="138" t="s">
        <v>1</v>
      </c>
      <c r="L178" s="32"/>
      <c r="M178" s="143" t="s">
        <v>1</v>
      </c>
      <c r="N178" s="144" t="s">
        <v>45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2075</v>
      </c>
      <c r="AT178" s="147" t="s">
        <v>160</v>
      </c>
      <c r="AU178" s="147" t="s">
        <v>90</v>
      </c>
      <c r="AY178" s="17" t="s">
        <v>158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88</v>
      </c>
      <c r="BK178" s="148">
        <f>ROUND(I178*H178,2)</f>
        <v>0</v>
      </c>
      <c r="BL178" s="17" t="s">
        <v>2075</v>
      </c>
      <c r="BM178" s="147" t="s">
        <v>2221</v>
      </c>
    </row>
    <row r="179" spans="2:65" s="1" customFormat="1" ht="87.75">
      <c r="B179" s="32"/>
      <c r="D179" s="149" t="s">
        <v>195</v>
      </c>
      <c r="F179" s="175" t="s">
        <v>2222</v>
      </c>
      <c r="I179" s="151"/>
      <c r="L179" s="32"/>
      <c r="M179" s="152"/>
      <c r="T179" s="56"/>
      <c r="AT179" s="17" t="s">
        <v>195</v>
      </c>
      <c r="AU179" s="17" t="s">
        <v>90</v>
      </c>
    </row>
    <row r="180" spans="2:65" s="1" customFormat="1" ht="37.9" customHeight="1">
      <c r="B180" s="32"/>
      <c r="C180" s="136" t="s">
        <v>382</v>
      </c>
      <c r="D180" s="136" t="s">
        <v>160</v>
      </c>
      <c r="E180" s="137" t="s">
        <v>2223</v>
      </c>
      <c r="F180" s="138" t="s">
        <v>2224</v>
      </c>
      <c r="G180" s="139" t="s">
        <v>269</v>
      </c>
      <c r="H180" s="140">
        <v>1</v>
      </c>
      <c r="I180" s="141"/>
      <c r="J180" s="142">
        <f>ROUND(I180*H180,2)</f>
        <v>0</v>
      </c>
      <c r="K180" s="138" t="s">
        <v>1</v>
      </c>
      <c r="L180" s="32"/>
      <c r="M180" s="143" t="s">
        <v>1</v>
      </c>
      <c r="N180" s="144" t="s">
        <v>45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2075</v>
      </c>
      <c r="AT180" s="147" t="s">
        <v>160</v>
      </c>
      <c r="AU180" s="147" t="s">
        <v>90</v>
      </c>
      <c r="AY180" s="17" t="s">
        <v>158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88</v>
      </c>
      <c r="BK180" s="148">
        <f>ROUND(I180*H180,2)</f>
        <v>0</v>
      </c>
      <c r="BL180" s="17" t="s">
        <v>2075</v>
      </c>
      <c r="BM180" s="147" t="s">
        <v>2225</v>
      </c>
    </row>
    <row r="181" spans="2:65" s="1" customFormat="1" ht="48.75">
      <c r="B181" s="32"/>
      <c r="D181" s="149" t="s">
        <v>195</v>
      </c>
      <c r="F181" s="175" t="s">
        <v>2226</v>
      </c>
      <c r="I181" s="151"/>
      <c r="L181" s="32"/>
      <c r="M181" s="186"/>
      <c r="N181" s="187"/>
      <c r="O181" s="187"/>
      <c r="P181" s="187"/>
      <c r="Q181" s="187"/>
      <c r="R181" s="187"/>
      <c r="S181" s="187"/>
      <c r="T181" s="188"/>
      <c r="AT181" s="17" t="s">
        <v>195</v>
      </c>
      <c r="AU181" s="17" t="s">
        <v>90</v>
      </c>
    </row>
    <row r="182" spans="2:65" s="1" customFormat="1" ht="6.95" customHeight="1"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32"/>
    </row>
  </sheetData>
  <sheetProtection algorithmName="SHA-512" hashValue="XKWVFr4QYih38JLzNMsEven/KWo+GCBW8B/22AIKdidsE5tfLyghxBAjifMga3zxJmpw15PJmu1+hdfoC08qdA==" saltValue="1EetZaZHWvwP3bzSCuhsqMKDQ8temyOXXB8XtGsd2+qCoUhWDOPA5LayUsu5IEoKm4NMR1iYoopLO383BaM9lg==" spinCount="100000" sheet="1" objects="1" scenarios="1" formatColumns="0" formatRows="0" autoFilter="0"/>
  <autoFilter ref="C121:K181" xr:uid="{00000000-0009-0000-0000-000009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s="1" customFormat="1" ht="12" customHeight="1">
      <c r="B8" s="32"/>
      <c r="D8" s="27" t="s">
        <v>121</v>
      </c>
      <c r="L8" s="32"/>
    </row>
    <row r="9" spans="2:46" s="1" customFormat="1" ht="16.5" customHeight="1">
      <c r="B9" s="32"/>
      <c r="E9" s="204" t="s">
        <v>122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10"/>
      <c r="G18" s="210"/>
      <c r="H18" s="21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15" t="s">
        <v>1</v>
      </c>
      <c r="F27" s="215"/>
      <c r="G27" s="215"/>
      <c r="H27" s="21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ROUND(J130,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ROUND((SUM(BE130:BE776)),  2)</f>
        <v>0</v>
      </c>
      <c r="I33" s="96">
        <v>0.21</v>
      </c>
      <c r="J33" s="86">
        <f>ROUND(((SUM(BE130:BE776))*I33),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ROUND((SUM(BF130:BF776)),  2)</f>
        <v>0</v>
      </c>
      <c r="I34" s="96">
        <v>0.15</v>
      </c>
      <c r="J34" s="86">
        <f>ROUND(((SUM(BF130:BF776))*I34),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ROUND((SUM(BG130:BG776)),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ROUND((SUM(BH130:BH776)),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ROUND((SUM(BI130:BI776)),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121</v>
      </c>
      <c r="L86" s="32"/>
    </row>
    <row r="87" spans="2:47" s="1" customFormat="1" ht="16.5" customHeight="1">
      <c r="B87" s="32"/>
      <c r="E87" s="204" t="str">
        <f>E9</f>
        <v>SO 01 - Rybí přechod RPI na LB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23. 6. 2025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J130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128</v>
      </c>
      <c r="E97" s="110"/>
      <c r="F97" s="110"/>
      <c r="G97" s="110"/>
      <c r="H97" s="110"/>
      <c r="I97" s="110"/>
      <c r="J97" s="111">
        <f>J131</f>
        <v>0</v>
      </c>
      <c r="L97" s="108"/>
    </row>
    <row r="98" spans="2:12" s="9" customFormat="1" ht="19.899999999999999" customHeight="1">
      <c r="B98" s="112"/>
      <c r="D98" s="113" t="s">
        <v>129</v>
      </c>
      <c r="E98" s="114"/>
      <c r="F98" s="114"/>
      <c r="G98" s="114"/>
      <c r="H98" s="114"/>
      <c r="I98" s="114"/>
      <c r="J98" s="115">
        <f>J132</f>
        <v>0</v>
      </c>
      <c r="L98" s="112"/>
    </row>
    <row r="99" spans="2:12" s="9" customFormat="1" ht="19.899999999999999" customHeight="1">
      <c r="B99" s="112"/>
      <c r="D99" s="113" t="s">
        <v>130</v>
      </c>
      <c r="E99" s="114"/>
      <c r="F99" s="114"/>
      <c r="G99" s="114"/>
      <c r="H99" s="114"/>
      <c r="I99" s="114"/>
      <c r="J99" s="115">
        <f>J388</f>
        <v>0</v>
      </c>
      <c r="L99" s="112"/>
    </row>
    <row r="100" spans="2:12" s="9" customFormat="1" ht="19.899999999999999" customHeight="1">
      <c r="B100" s="112"/>
      <c r="D100" s="113" t="s">
        <v>131</v>
      </c>
      <c r="E100" s="114"/>
      <c r="F100" s="114"/>
      <c r="G100" s="114"/>
      <c r="H100" s="114"/>
      <c r="I100" s="114"/>
      <c r="J100" s="115">
        <f>J480</f>
        <v>0</v>
      </c>
      <c r="L100" s="112"/>
    </row>
    <row r="101" spans="2:12" s="9" customFormat="1" ht="19.899999999999999" customHeight="1">
      <c r="B101" s="112"/>
      <c r="D101" s="113" t="s">
        <v>132</v>
      </c>
      <c r="E101" s="114"/>
      <c r="F101" s="114"/>
      <c r="G101" s="114"/>
      <c r="H101" s="114"/>
      <c r="I101" s="114"/>
      <c r="J101" s="115">
        <f>J586</f>
        <v>0</v>
      </c>
      <c r="L101" s="112"/>
    </row>
    <row r="102" spans="2:12" s="9" customFormat="1" ht="19.899999999999999" customHeight="1">
      <c r="B102" s="112"/>
      <c r="D102" s="113" t="s">
        <v>133</v>
      </c>
      <c r="E102" s="114"/>
      <c r="F102" s="114"/>
      <c r="G102" s="114"/>
      <c r="H102" s="114"/>
      <c r="I102" s="114"/>
      <c r="J102" s="115">
        <f>J602</f>
        <v>0</v>
      </c>
      <c r="L102" s="112"/>
    </row>
    <row r="103" spans="2:12" s="9" customFormat="1" ht="19.899999999999999" customHeight="1">
      <c r="B103" s="112"/>
      <c r="D103" s="113" t="s">
        <v>134</v>
      </c>
      <c r="E103" s="114"/>
      <c r="F103" s="114"/>
      <c r="G103" s="114"/>
      <c r="H103" s="114"/>
      <c r="I103" s="114"/>
      <c r="J103" s="115">
        <f>J609</f>
        <v>0</v>
      </c>
      <c r="L103" s="112"/>
    </row>
    <row r="104" spans="2:12" s="9" customFormat="1" ht="19.899999999999999" customHeight="1">
      <c r="B104" s="112"/>
      <c r="D104" s="113" t="s">
        <v>135</v>
      </c>
      <c r="E104" s="114"/>
      <c r="F104" s="114"/>
      <c r="G104" s="114"/>
      <c r="H104" s="114"/>
      <c r="I104" s="114"/>
      <c r="J104" s="115">
        <f>J652</f>
        <v>0</v>
      </c>
      <c r="L104" s="112"/>
    </row>
    <row r="105" spans="2:12" s="9" customFormat="1" ht="19.899999999999999" customHeight="1">
      <c r="B105" s="112"/>
      <c r="D105" s="113" t="s">
        <v>136</v>
      </c>
      <c r="E105" s="114"/>
      <c r="F105" s="114"/>
      <c r="G105" s="114"/>
      <c r="H105" s="114"/>
      <c r="I105" s="114"/>
      <c r="J105" s="115">
        <f>J686</f>
        <v>0</v>
      </c>
      <c r="L105" s="112"/>
    </row>
    <row r="106" spans="2:12" s="8" customFormat="1" ht="24.95" customHeight="1">
      <c r="B106" s="108"/>
      <c r="D106" s="109" t="s">
        <v>137</v>
      </c>
      <c r="E106" s="110"/>
      <c r="F106" s="110"/>
      <c r="G106" s="110"/>
      <c r="H106" s="110"/>
      <c r="I106" s="110"/>
      <c r="J106" s="111">
        <f>J691</f>
        <v>0</v>
      </c>
      <c r="L106" s="108"/>
    </row>
    <row r="107" spans="2:12" s="9" customFormat="1" ht="19.899999999999999" customHeight="1">
      <c r="B107" s="112"/>
      <c r="D107" s="113" t="s">
        <v>138</v>
      </c>
      <c r="E107" s="114"/>
      <c r="F107" s="114"/>
      <c r="G107" s="114"/>
      <c r="H107" s="114"/>
      <c r="I107" s="114"/>
      <c r="J107" s="115">
        <f>J692</f>
        <v>0</v>
      </c>
      <c r="L107" s="112"/>
    </row>
    <row r="108" spans="2:12" s="9" customFormat="1" ht="19.899999999999999" customHeight="1">
      <c r="B108" s="112"/>
      <c r="D108" s="113" t="s">
        <v>139</v>
      </c>
      <c r="E108" s="114"/>
      <c r="F108" s="114"/>
      <c r="G108" s="114"/>
      <c r="H108" s="114"/>
      <c r="I108" s="114"/>
      <c r="J108" s="115">
        <f>J736</f>
        <v>0</v>
      </c>
      <c r="L108" s="112"/>
    </row>
    <row r="109" spans="2:12" s="9" customFormat="1" ht="19.899999999999999" customHeight="1">
      <c r="B109" s="112"/>
      <c r="D109" s="113" t="s">
        <v>140</v>
      </c>
      <c r="E109" s="114"/>
      <c r="F109" s="114"/>
      <c r="G109" s="114"/>
      <c r="H109" s="114"/>
      <c r="I109" s="114"/>
      <c r="J109" s="115">
        <f>J748</f>
        <v>0</v>
      </c>
      <c r="L109" s="112"/>
    </row>
    <row r="110" spans="2:12" s="8" customFormat="1" ht="24.95" customHeight="1">
      <c r="B110" s="108"/>
      <c r="D110" s="109" t="s">
        <v>141</v>
      </c>
      <c r="E110" s="110"/>
      <c r="F110" s="110"/>
      <c r="G110" s="110"/>
      <c r="H110" s="110"/>
      <c r="I110" s="110"/>
      <c r="J110" s="111">
        <f>J762</f>
        <v>0</v>
      </c>
      <c r="L110" s="108"/>
    </row>
    <row r="111" spans="2:12" s="1" customFormat="1" ht="21.75" customHeight="1">
      <c r="B111" s="32"/>
      <c r="L111" s="32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142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26.25" customHeight="1">
      <c r="B120" s="32"/>
      <c r="E120" s="241" t="str">
        <f>E7</f>
        <v>Berounka, ř.km 21,638 - jez Zadní Třebáň - výstavba rybího přechodu a vodácké propusti</v>
      </c>
      <c r="F120" s="242"/>
      <c r="G120" s="242"/>
      <c r="H120" s="242"/>
      <c r="L120" s="32"/>
    </row>
    <row r="121" spans="2:12" s="1" customFormat="1" ht="12" customHeight="1">
      <c r="B121" s="32"/>
      <c r="C121" s="27" t="s">
        <v>121</v>
      </c>
      <c r="L121" s="32"/>
    </row>
    <row r="122" spans="2:12" s="1" customFormat="1" ht="16.5" customHeight="1">
      <c r="B122" s="32"/>
      <c r="E122" s="204" t="str">
        <f>E9</f>
        <v>SO 01 - Rybí přechod RPI na LB</v>
      </c>
      <c r="F122" s="243"/>
      <c r="G122" s="243"/>
      <c r="H122" s="243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F12</f>
        <v xml:space="preserve"> </v>
      </c>
      <c r="I124" s="27" t="s">
        <v>22</v>
      </c>
      <c r="J124" s="52" t="str">
        <f>IF(J12="","",J12)</f>
        <v>23. 6. 2025</v>
      </c>
      <c r="L124" s="32"/>
    </row>
    <row r="125" spans="2:12" s="1" customFormat="1" ht="6.95" customHeight="1">
      <c r="B125" s="32"/>
      <c r="L125" s="32"/>
    </row>
    <row r="126" spans="2:12" s="1" customFormat="1" ht="40.15" customHeight="1">
      <c r="B126" s="32"/>
      <c r="C126" s="27" t="s">
        <v>24</v>
      </c>
      <c r="F126" s="25" t="str">
        <f>E15</f>
        <v>Povodí Vltavy, státní podnik</v>
      </c>
      <c r="I126" s="27" t="s">
        <v>32</v>
      </c>
      <c r="J126" s="30" t="str">
        <f>E21</f>
        <v>ENVISYSTEM, s.r.o., U Nikolajky 15, 15000  Praha 5</v>
      </c>
      <c r="L126" s="32"/>
    </row>
    <row r="127" spans="2:12" s="1" customFormat="1" ht="15.2" customHeight="1">
      <c r="B127" s="32"/>
      <c r="C127" s="27" t="s">
        <v>30</v>
      </c>
      <c r="F127" s="25" t="str">
        <f>IF(E18="","",E18)</f>
        <v>Vyplň údaj</v>
      </c>
      <c r="I127" s="27" t="s">
        <v>37</v>
      </c>
      <c r="J127" s="30" t="str">
        <f>E24</f>
        <v xml:space="preserve"> 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6"/>
      <c r="C129" s="117" t="s">
        <v>143</v>
      </c>
      <c r="D129" s="118" t="s">
        <v>65</v>
      </c>
      <c r="E129" s="118" t="s">
        <v>61</v>
      </c>
      <c r="F129" s="118" t="s">
        <v>62</v>
      </c>
      <c r="G129" s="118" t="s">
        <v>144</v>
      </c>
      <c r="H129" s="118" t="s">
        <v>145</v>
      </c>
      <c r="I129" s="118" t="s">
        <v>146</v>
      </c>
      <c r="J129" s="118" t="s">
        <v>125</v>
      </c>
      <c r="K129" s="119" t="s">
        <v>147</v>
      </c>
      <c r="L129" s="116"/>
      <c r="M129" s="59" t="s">
        <v>1</v>
      </c>
      <c r="N129" s="60" t="s">
        <v>44</v>
      </c>
      <c r="O129" s="60" t="s">
        <v>148</v>
      </c>
      <c r="P129" s="60" t="s">
        <v>149</v>
      </c>
      <c r="Q129" s="60" t="s">
        <v>150</v>
      </c>
      <c r="R129" s="60" t="s">
        <v>151</v>
      </c>
      <c r="S129" s="60" t="s">
        <v>152</v>
      </c>
      <c r="T129" s="61" t="s">
        <v>153</v>
      </c>
    </row>
    <row r="130" spans="2:65" s="1" customFormat="1" ht="22.9" customHeight="1">
      <c r="B130" s="32"/>
      <c r="C130" s="64" t="s">
        <v>154</v>
      </c>
      <c r="J130" s="120">
        <f>BK130</f>
        <v>0</v>
      </c>
      <c r="L130" s="32"/>
      <c r="M130" s="62"/>
      <c r="N130" s="53"/>
      <c r="O130" s="53"/>
      <c r="P130" s="121">
        <f>P131+P691+P762</f>
        <v>0</v>
      </c>
      <c r="Q130" s="53"/>
      <c r="R130" s="121">
        <f>R131+R691+R762</f>
        <v>2044.8619476400002</v>
      </c>
      <c r="S130" s="53"/>
      <c r="T130" s="122">
        <f>T131+T691+T762</f>
        <v>203.58732000000001</v>
      </c>
      <c r="AT130" s="17" t="s">
        <v>79</v>
      </c>
      <c r="AU130" s="17" t="s">
        <v>127</v>
      </c>
      <c r="BK130" s="123">
        <f>BK131+BK691+BK762</f>
        <v>0</v>
      </c>
    </row>
    <row r="131" spans="2:65" s="11" customFormat="1" ht="25.9" customHeight="1">
      <c r="B131" s="124"/>
      <c r="D131" s="125" t="s">
        <v>79</v>
      </c>
      <c r="E131" s="126" t="s">
        <v>155</v>
      </c>
      <c r="F131" s="126" t="s">
        <v>156</v>
      </c>
      <c r="I131" s="127"/>
      <c r="J131" s="128">
        <f>BK131</f>
        <v>0</v>
      </c>
      <c r="L131" s="124"/>
      <c r="M131" s="129"/>
      <c r="P131" s="130">
        <f>P132+P388+P480+P586+P602+P609+P652+P686</f>
        <v>0</v>
      </c>
      <c r="R131" s="130">
        <f>R132+R388+R480+R586+R602+R609+R652+R686</f>
        <v>2043.35478764</v>
      </c>
      <c r="T131" s="131">
        <f>T132+T388+T480+T586+T602+T609+T652+T686</f>
        <v>203.58732000000001</v>
      </c>
      <c r="AR131" s="125" t="s">
        <v>157</v>
      </c>
      <c r="AT131" s="132" t="s">
        <v>79</v>
      </c>
      <c r="AU131" s="132" t="s">
        <v>80</v>
      </c>
      <c r="AY131" s="125" t="s">
        <v>158</v>
      </c>
      <c r="BK131" s="133">
        <f>BK132+BK388+BK480+BK586+BK602+BK609+BK652+BK686</f>
        <v>0</v>
      </c>
    </row>
    <row r="132" spans="2:65" s="11" customFormat="1" ht="22.9" customHeight="1">
      <c r="B132" s="124"/>
      <c r="D132" s="125" t="s">
        <v>79</v>
      </c>
      <c r="E132" s="134" t="s">
        <v>88</v>
      </c>
      <c r="F132" s="134" t="s">
        <v>159</v>
      </c>
      <c r="I132" s="127"/>
      <c r="J132" s="135">
        <f>BK132</f>
        <v>0</v>
      </c>
      <c r="L132" s="124"/>
      <c r="M132" s="129"/>
      <c r="P132" s="130">
        <f>SUM(P133:P387)</f>
        <v>0</v>
      </c>
      <c r="R132" s="130">
        <f>SUM(R133:R387)</f>
        <v>137.10838899999999</v>
      </c>
      <c r="T132" s="131">
        <f>SUM(T133:T387)</f>
        <v>26.41</v>
      </c>
      <c r="AR132" s="125" t="s">
        <v>157</v>
      </c>
      <c r="AT132" s="132" t="s">
        <v>79</v>
      </c>
      <c r="AU132" s="132" t="s">
        <v>88</v>
      </c>
      <c r="AY132" s="125" t="s">
        <v>158</v>
      </c>
      <c r="BK132" s="133">
        <f>SUM(BK133:BK387)</f>
        <v>0</v>
      </c>
    </row>
    <row r="133" spans="2:65" s="1" customFormat="1" ht="37.9" customHeight="1">
      <c r="B133" s="32"/>
      <c r="C133" s="136" t="s">
        <v>88</v>
      </c>
      <c r="D133" s="136" t="s">
        <v>160</v>
      </c>
      <c r="E133" s="137" t="s">
        <v>161</v>
      </c>
      <c r="F133" s="138" t="s">
        <v>162</v>
      </c>
      <c r="G133" s="139" t="s">
        <v>163</v>
      </c>
      <c r="H133" s="140">
        <v>60</v>
      </c>
      <c r="I133" s="141"/>
      <c r="J133" s="142">
        <f>ROUND(I133*H133,2)</f>
        <v>0</v>
      </c>
      <c r="K133" s="138" t="s">
        <v>164</v>
      </c>
      <c r="L133" s="32"/>
      <c r="M133" s="143" t="s">
        <v>1</v>
      </c>
      <c r="N133" s="144" t="s">
        <v>45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165</v>
      </c>
      <c r="AT133" s="147" t="s">
        <v>160</v>
      </c>
      <c r="AU133" s="147" t="s">
        <v>90</v>
      </c>
      <c r="AY133" s="17" t="s">
        <v>158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88</v>
      </c>
      <c r="BK133" s="148">
        <f>ROUND(I133*H133,2)</f>
        <v>0</v>
      </c>
      <c r="BL133" s="17" t="s">
        <v>165</v>
      </c>
      <c r="BM133" s="147" t="s">
        <v>166</v>
      </c>
    </row>
    <row r="134" spans="2:65" s="1" customFormat="1" ht="29.25">
      <c r="B134" s="32"/>
      <c r="D134" s="149" t="s">
        <v>167</v>
      </c>
      <c r="F134" s="150" t="s">
        <v>168</v>
      </c>
      <c r="I134" s="151"/>
      <c r="L134" s="32"/>
      <c r="M134" s="152"/>
      <c r="T134" s="56"/>
      <c r="AT134" s="17" t="s">
        <v>167</v>
      </c>
      <c r="AU134" s="17" t="s">
        <v>90</v>
      </c>
    </row>
    <row r="135" spans="2:65" s="1" customFormat="1" ht="11.25">
      <c r="B135" s="32"/>
      <c r="D135" s="153" t="s">
        <v>169</v>
      </c>
      <c r="F135" s="154" t="s">
        <v>170</v>
      </c>
      <c r="I135" s="151"/>
      <c r="L135" s="32"/>
      <c r="M135" s="152"/>
      <c r="T135" s="56"/>
      <c r="AT135" s="17" t="s">
        <v>169</v>
      </c>
      <c r="AU135" s="17" t="s">
        <v>90</v>
      </c>
    </row>
    <row r="136" spans="2:65" s="12" customFormat="1" ht="11.25">
      <c r="B136" s="155"/>
      <c r="D136" s="149" t="s">
        <v>171</v>
      </c>
      <c r="E136" s="156" t="s">
        <v>1</v>
      </c>
      <c r="F136" s="157" t="s">
        <v>172</v>
      </c>
      <c r="H136" s="156" t="s">
        <v>1</v>
      </c>
      <c r="I136" s="158"/>
      <c r="L136" s="155"/>
      <c r="M136" s="159"/>
      <c r="T136" s="160"/>
      <c r="AT136" s="156" t="s">
        <v>171</v>
      </c>
      <c r="AU136" s="156" t="s">
        <v>90</v>
      </c>
      <c r="AV136" s="12" t="s">
        <v>88</v>
      </c>
      <c r="AW136" s="12" t="s">
        <v>36</v>
      </c>
      <c r="AX136" s="12" t="s">
        <v>80</v>
      </c>
      <c r="AY136" s="156" t="s">
        <v>158</v>
      </c>
    </row>
    <row r="137" spans="2:65" s="13" customFormat="1" ht="11.25">
      <c r="B137" s="161"/>
      <c r="D137" s="149" t="s">
        <v>171</v>
      </c>
      <c r="E137" s="162" t="s">
        <v>1</v>
      </c>
      <c r="F137" s="163" t="s">
        <v>173</v>
      </c>
      <c r="H137" s="164">
        <v>60</v>
      </c>
      <c r="I137" s="165"/>
      <c r="L137" s="161"/>
      <c r="M137" s="166"/>
      <c r="T137" s="167"/>
      <c r="AT137" s="162" t="s">
        <v>171</v>
      </c>
      <c r="AU137" s="162" t="s">
        <v>90</v>
      </c>
      <c r="AV137" s="13" t="s">
        <v>90</v>
      </c>
      <c r="AW137" s="13" t="s">
        <v>36</v>
      </c>
      <c r="AX137" s="13" t="s">
        <v>88</v>
      </c>
      <c r="AY137" s="162" t="s">
        <v>158</v>
      </c>
    </row>
    <row r="138" spans="2:65" s="1" customFormat="1" ht="24.2" customHeight="1">
      <c r="B138" s="32"/>
      <c r="C138" s="136" t="s">
        <v>90</v>
      </c>
      <c r="D138" s="136" t="s">
        <v>160</v>
      </c>
      <c r="E138" s="137" t="s">
        <v>174</v>
      </c>
      <c r="F138" s="138" t="s">
        <v>175</v>
      </c>
      <c r="G138" s="139" t="s">
        <v>176</v>
      </c>
      <c r="H138" s="140">
        <v>2</v>
      </c>
      <c r="I138" s="141"/>
      <c r="J138" s="142">
        <f>ROUND(I138*H138,2)</f>
        <v>0</v>
      </c>
      <c r="K138" s="138" t="s">
        <v>164</v>
      </c>
      <c r="L138" s="32"/>
      <c r="M138" s="143" t="s">
        <v>1</v>
      </c>
      <c r="N138" s="144" t="s">
        <v>45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165</v>
      </c>
      <c r="AT138" s="147" t="s">
        <v>160</v>
      </c>
      <c r="AU138" s="147" t="s">
        <v>90</v>
      </c>
      <c r="AY138" s="17" t="s">
        <v>158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88</v>
      </c>
      <c r="BK138" s="148">
        <f>ROUND(I138*H138,2)</f>
        <v>0</v>
      </c>
      <c r="BL138" s="17" t="s">
        <v>165</v>
      </c>
      <c r="BM138" s="147" t="s">
        <v>177</v>
      </c>
    </row>
    <row r="139" spans="2:65" s="1" customFormat="1" ht="19.5">
      <c r="B139" s="32"/>
      <c r="D139" s="149" t="s">
        <v>167</v>
      </c>
      <c r="F139" s="150" t="s">
        <v>178</v>
      </c>
      <c r="I139" s="151"/>
      <c r="L139" s="32"/>
      <c r="M139" s="152"/>
      <c r="T139" s="56"/>
      <c r="AT139" s="17" t="s">
        <v>167</v>
      </c>
      <c r="AU139" s="17" t="s">
        <v>90</v>
      </c>
    </row>
    <row r="140" spans="2:65" s="1" customFormat="1" ht="11.25">
      <c r="B140" s="32"/>
      <c r="D140" s="153" t="s">
        <v>169</v>
      </c>
      <c r="F140" s="154" t="s">
        <v>179</v>
      </c>
      <c r="I140" s="151"/>
      <c r="L140" s="32"/>
      <c r="M140" s="152"/>
      <c r="T140" s="56"/>
      <c r="AT140" s="17" t="s">
        <v>169</v>
      </c>
      <c r="AU140" s="17" t="s">
        <v>90</v>
      </c>
    </row>
    <row r="141" spans="2:65" s="12" customFormat="1" ht="11.25">
      <c r="B141" s="155"/>
      <c r="D141" s="149" t="s">
        <v>171</v>
      </c>
      <c r="E141" s="156" t="s">
        <v>1</v>
      </c>
      <c r="F141" s="157" t="s">
        <v>172</v>
      </c>
      <c r="H141" s="156" t="s">
        <v>1</v>
      </c>
      <c r="I141" s="158"/>
      <c r="L141" s="155"/>
      <c r="M141" s="159"/>
      <c r="T141" s="160"/>
      <c r="AT141" s="156" t="s">
        <v>171</v>
      </c>
      <c r="AU141" s="156" t="s">
        <v>90</v>
      </c>
      <c r="AV141" s="12" t="s">
        <v>88</v>
      </c>
      <c r="AW141" s="12" t="s">
        <v>36</v>
      </c>
      <c r="AX141" s="12" t="s">
        <v>80</v>
      </c>
      <c r="AY141" s="156" t="s">
        <v>158</v>
      </c>
    </row>
    <row r="142" spans="2:65" s="12" customFormat="1" ht="11.25">
      <c r="B142" s="155"/>
      <c r="D142" s="149" t="s">
        <v>171</v>
      </c>
      <c r="E142" s="156" t="s">
        <v>1</v>
      </c>
      <c r="F142" s="157" t="s">
        <v>180</v>
      </c>
      <c r="H142" s="156" t="s">
        <v>1</v>
      </c>
      <c r="I142" s="158"/>
      <c r="L142" s="155"/>
      <c r="M142" s="159"/>
      <c r="T142" s="160"/>
      <c r="AT142" s="156" t="s">
        <v>171</v>
      </c>
      <c r="AU142" s="156" t="s">
        <v>90</v>
      </c>
      <c r="AV142" s="12" t="s">
        <v>88</v>
      </c>
      <c r="AW142" s="12" t="s">
        <v>36</v>
      </c>
      <c r="AX142" s="12" t="s">
        <v>80</v>
      </c>
      <c r="AY142" s="156" t="s">
        <v>158</v>
      </c>
    </row>
    <row r="143" spans="2:65" s="13" customFormat="1" ht="11.25">
      <c r="B143" s="161"/>
      <c r="D143" s="149" t="s">
        <v>171</v>
      </c>
      <c r="E143" s="162" t="s">
        <v>1</v>
      </c>
      <c r="F143" s="163" t="s">
        <v>181</v>
      </c>
      <c r="H143" s="164">
        <v>2</v>
      </c>
      <c r="I143" s="165"/>
      <c r="L143" s="161"/>
      <c r="M143" s="166"/>
      <c r="T143" s="167"/>
      <c r="AT143" s="162" t="s">
        <v>171</v>
      </c>
      <c r="AU143" s="162" t="s">
        <v>90</v>
      </c>
      <c r="AV143" s="13" t="s">
        <v>90</v>
      </c>
      <c r="AW143" s="13" t="s">
        <v>36</v>
      </c>
      <c r="AX143" s="13" t="s">
        <v>80</v>
      </c>
      <c r="AY143" s="162" t="s">
        <v>158</v>
      </c>
    </row>
    <row r="144" spans="2:65" s="14" customFormat="1" ht="11.25">
      <c r="B144" s="168"/>
      <c r="D144" s="149" t="s">
        <v>171</v>
      </c>
      <c r="E144" s="169" t="s">
        <v>1</v>
      </c>
      <c r="F144" s="170" t="s">
        <v>182</v>
      </c>
      <c r="H144" s="171">
        <v>2</v>
      </c>
      <c r="I144" s="172"/>
      <c r="L144" s="168"/>
      <c r="M144" s="173"/>
      <c r="T144" s="174"/>
      <c r="AT144" s="169" t="s">
        <v>171</v>
      </c>
      <c r="AU144" s="169" t="s">
        <v>90</v>
      </c>
      <c r="AV144" s="14" t="s">
        <v>165</v>
      </c>
      <c r="AW144" s="14" t="s">
        <v>36</v>
      </c>
      <c r="AX144" s="14" t="s">
        <v>88</v>
      </c>
      <c r="AY144" s="169" t="s">
        <v>158</v>
      </c>
    </row>
    <row r="145" spans="2:65" s="1" customFormat="1" ht="24.2" customHeight="1">
      <c r="B145" s="32"/>
      <c r="C145" s="136" t="s">
        <v>183</v>
      </c>
      <c r="D145" s="136" t="s">
        <v>160</v>
      </c>
      <c r="E145" s="137" t="s">
        <v>184</v>
      </c>
      <c r="F145" s="138" t="s">
        <v>185</v>
      </c>
      <c r="G145" s="139" t="s">
        <v>176</v>
      </c>
      <c r="H145" s="140">
        <v>1</v>
      </c>
      <c r="I145" s="141"/>
      <c r="J145" s="142">
        <f>ROUND(I145*H145,2)</f>
        <v>0</v>
      </c>
      <c r="K145" s="138" t="s">
        <v>164</v>
      </c>
      <c r="L145" s="32"/>
      <c r="M145" s="143" t="s">
        <v>1</v>
      </c>
      <c r="N145" s="144" t="s">
        <v>45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165</v>
      </c>
      <c r="AT145" s="147" t="s">
        <v>160</v>
      </c>
      <c r="AU145" s="147" t="s">
        <v>90</v>
      </c>
      <c r="AY145" s="17" t="s">
        <v>158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88</v>
      </c>
      <c r="BK145" s="148">
        <f>ROUND(I145*H145,2)</f>
        <v>0</v>
      </c>
      <c r="BL145" s="17" t="s">
        <v>165</v>
      </c>
      <c r="BM145" s="147" t="s">
        <v>186</v>
      </c>
    </row>
    <row r="146" spans="2:65" s="1" customFormat="1" ht="19.5">
      <c r="B146" s="32"/>
      <c r="D146" s="149" t="s">
        <v>167</v>
      </c>
      <c r="F146" s="150" t="s">
        <v>187</v>
      </c>
      <c r="I146" s="151"/>
      <c r="L146" s="32"/>
      <c r="M146" s="152"/>
      <c r="T146" s="56"/>
      <c r="AT146" s="17" t="s">
        <v>167</v>
      </c>
      <c r="AU146" s="17" t="s">
        <v>90</v>
      </c>
    </row>
    <row r="147" spans="2:65" s="1" customFormat="1" ht="11.25">
      <c r="B147" s="32"/>
      <c r="D147" s="153" t="s">
        <v>169</v>
      </c>
      <c r="F147" s="154" t="s">
        <v>188</v>
      </c>
      <c r="I147" s="151"/>
      <c r="L147" s="32"/>
      <c r="M147" s="152"/>
      <c r="T147" s="56"/>
      <c r="AT147" s="17" t="s">
        <v>169</v>
      </c>
      <c r="AU147" s="17" t="s">
        <v>90</v>
      </c>
    </row>
    <row r="148" spans="2:65" s="12" customFormat="1" ht="11.25">
      <c r="B148" s="155"/>
      <c r="D148" s="149" t="s">
        <v>171</v>
      </c>
      <c r="E148" s="156" t="s">
        <v>1</v>
      </c>
      <c r="F148" s="157" t="s">
        <v>172</v>
      </c>
      <c r="H148" s="156" t="s">
        <v>1</v>
      </c>
      <c r="I148" s="158"/>
      <c r="L148" s="155"/>
      <c r="M148" s="159"/>
      <c r="T148" s="160"/>
      <c r="AT148" s="156" t="s">
        <v>171</v>
      </c>
      <c r="AU148" s="156" t="s">
        <v>90</v>
      </c>
      <c r="AV148" s="12" t="s">
        <v>88</v>
      </c>
      <c r="AW148" s="12" t="s">
        <v>36</v>
      </c>
      <c r="AX148" s="12" t="s">
        <v>80</v>
      </c>
      <c r="AY148" s="156" t="s">
        <v>158</v>
      </c>
    </row>
    <row r="149" spans="2:65" s="12" customFormat="1" ht="11.25">
      <c r="B149" s="155"/>
      <c r="D149" s="149" t="s">
        <v>171</v>
      </c>
      <c r="E149" s="156" t="s">
        <v>1</v>
      </c>
      <c r="F149" s="157" t="s">
        <v>180</v>
      </c>
      <c r="H149" s="156" t="s">
        <v>1</v>
      </c>
      <c r="I149" s="158"/>
      <c r="L149" s="155"/>
      <c r="M149" s="159"/>
      <c r="T149" s="160"/>
      <c r="AT149" s="156" t="s">
        <v>171</v>
      </c>
      <c r="AU149" s="156" t="s">
        <v>90</v>
      </c>
      <c r="AV149" s="12" t="s">
        <v>88</v>
      </c>
      <c r="AW149" s="12" t="s">
        <v>36</v>
      </c>
      <c r="AX149" s="12" t="s">
        <v>80</v>
      </c>
      <c r="AY149" s="156" t="s">
        <v>158</v>
      </c>
    </row>
    <row r="150" spans="2:65" s="13" customFormat="1" ht="11.25">
      <c r="B150" s="161"/>
      <c r="D150" s="149" t="s">
        <v>171</v>
      </c>
      <c r="E150" s="162" t="s">
        <v>1</v>
      </c>
      <c r="F150" s="163" t="s">
        <v>189</v>
      </c>
      <c r="H150" s="164">
        <v>1</v>
      </c>
      <c r="I150" s="165"/>
      <c r="L150" s="161"/>
      <c r="M150" s="166"/>
      <c r="T150" s="167"/>
      <c r="AT150" s="162" t="s">
        <v>171</v>
      </c>
      <c r="AU150" s="162" t="s">
        <v>90</v>
      </c>
      <c r="AV150" s="13" t="s">
        <v>90</v>
      </c>
      <c r="AW150" s="13" t="s">
        <v>36</v>
      </c>
      <c r="AX150" s="13" t="s">
        <v>80</v>
      </c>
      <c r="AY150" s="162" t="s">
        <v>158</v>
      </c>
    </row>
    <row r="151" spans="2:65" s="14" customFormat="1" ht="11.25">
      <c r="B151" s="168"/>
      <c r="D151" s="149" t="s">
        <v>171</v>
      </c>
      <c r="E151" s="169" t="s">
        <v>1</v>
      </c>
      <c r="F151" s="170" t="s">
        <v>182</v>
      </c>
      <c r="H151" s="171">
        <v>1</v>
      </c>
      <c r="I151" s="172"/>
      <c r="L151" s="168"/>
      <c r="M151" s="173"/>
      <c r="T151" s="174"/>
      <c r="AT151" s="169" t="s">
        <v>171</v>
      </c>
      <c r="AU151" s="169" t="s">
        <v>90</v>
      </c>
      <c r="AV151" s="14" t="s">
        <v>165</v>
      </c>
      <c r="AW151" s="14" t="s">
        <v>36</v>
      </c>
      <c r="AX151" s="14" t="s">
        <v>88</v>
      </c>
      <c r="AY151" s="169" t="s">
        <v>158</v>
      </c>
    </row>
    <row r="152" spans="2:65" s="1" customFormat="1" ht="21.75" customHeight="1">
      <c r="B152" s="32"/>
      <c r="C152" s="136" t="s">
        <v>165</v>
      </c>
      <c r="D152" s="136" t="s">
        <v>160</v>
      </c>
      <c r="E152" s="137" t="s">
        <v>190</v>
      </c>
      <c r="F152" s="138" t="s">
        <v>191</v>
      </c>
      <c r="G152" s="139" t="s">
        <v>176</v>
      </c>
      <c r="H152" s="140">
        <v>2</v>
      </c>
      <c r="I152" s="141"/>
      <c r="J152" s="142">
        <f>ROUND(I152*H152,2)</f>
        <v>0</v>
      </c>
      <c r="K152" s="138" t="s">
        <v>164</v>
      </c>
      <c r="L152" s="32"/>
      <c r="M152" s="143" t="s">
        <v>1</v>
      </c>
      <c r="N152" s="144" t="s">
        <v>45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165</v>
      </c>
      <c r="AT152" s="147" t="s">
        <v>160</v>
      </c>
      <c r="AU152" s="147" t="s">
        <v>90</v>
      </c>
      <c r="AY152" s="17" t="s">
        <v>158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88</v>
      </c>
      <c r="BK152" s="148">
        <f>ROUND(I152*H152,2)</f>
        <v>0</v>
      </c>
      <c r="BL152" s="17" t="s">
        <v>165</v>
      </c>
      <c r="BM152" s="147" t="s">
        <v>192</v>
      </c>
    </row>
    <row r="153" spans="2:65" s="1" customFormat="1" ht="19.5">
      <c r="B153" s="32"/>
      <c r="D153" s="149" t="s">
        <v>167</v>
      </c>
      <c r="F153" s="150" t="s">
        <v>193</v>
      </c>
      <c r="I153" s="151"/>
      <c r="L153" s="32"/>
      <c r="M153" s="152"/>
      <c r="T153" s="56"/>
      <c r="AT153" s="17" t="s">
        <v>167</v>
      </c>
      <c r="AU153" s="17" t="s">
        <v>90</v>
      </c>
    </row>
    <row r="154" spans="2:65" s="1" customFormat="1" ht="11.25">
      <c r="B154" s="32"/>
      <c r="D154" s="153" t="s">
        <v>169</v>
      </c>
      <c r="F154" s="154" t="s">
        <v>194</v>
      </c>
      <c r="I154" s="151"/>
      <c r="L154" s="32"/>
      <c r="M154" s="152"/>
      <c r="T154" s="56"/>
      <c r="AT154" s="17" t="s">
        <v>169</v>
      </c>
      <c r="AU154" s="17" t="s">
        <v>90</v>
      </c>
    </row>
    <row r="155" spans="2:65" s="1" customFormat="1" ht="19.5">
      <c r="B155" s="32"/>
      <c r="D155" s="149" t="s">
        <v>195</v>
      </c>
      <c r="F155" s="175" t="s">
        <v>196</v>
      </c>
      <c r="I155" s="151"/>
      <c r="L155" s="32"/>
      <c r="M155" s="152"/>
      <c r="T155" s="56"/>
      <c r="AT155" s="17" t="s">
        <v>195</v>
      </c>
      <c r="AU155" s="17" t="s">
        <v>90</v>
      </c>
    </row>
    <row r="156" spans="2:65" s="12" customFormat="1" ht="11.25">
      <c r="B156" s="155"/>
      <c r="D156" s="149" t="s">
        <v>171</v>
      </c>
      <c r="E156" s="156" t="s">
        <v>1</v>
      </c>
      <c r="F156" s="157" t="s">
        <v>172</v>
      </c>
      <c r="H156" s="156" t="s">
        <v>1</v>
      </c>
      <c r="I156" s="158"/>
      <c r="L156" s="155"/>
      <c r="M156" s="159"/>
      <c r="T156" s="160"/>
      <c r="AT156" s="156" t="s">
        <v>171</v>
      </c>
      <c r="AU156" s="156" t="s">
        <v>90</v>
      </c>
      <c r="AV156" s="12" t="s">
        <v>88</v>
      </c>
      <c r="AW156" s="12" t="s">
        <v>36</v>
      </c>
      <c r="AX156" s="12" t="s">
        <v>80</v>
      </c>
      <c r="AY156" s="156" t="s">
        <v>158</v>
      </c>
    </row>
    <row r="157" spans="2:65" s="12" customFormat="1" ht="11.25">
      <c r="B157" s="155"/>
      <c r="D157" s="149" t="s">
        <v>171</v>
      </c>
      <c r="E157" s="156" t="s">
        <v>1</v>
      </c>
      <c r="F157" s="157" t="s">
        <v>180</v>
      </c>
      <c r="H157" s="156" t="s">
        <v>1</v>
      </c>
      <c r="I157" s="158"/>
      <c r="L157" s="155"/>
      <c r="M157" s="159"/>
      <c r="T157" s="160"/>
      <c r="AT157" s="156" t="s">
        <v>171</v>
      </c>
      <c r="AU157" s="156" t="s">
        <v>90</v>
      </c>
      <c r="AV157" s="12" t="s">
        <v>88</v>
      </c>
      <c r="AW157" s="12" t="s">
        <v>36</v>
      </c>
      <c r="AX157" s="12" t="s">
        <v>80</v>
      </c>
      <c r="AY157" s="156" t="s">
        <v>158</v>
      </c>
    </row>
    <row r="158" spans="2:65" s="13" customFormat="1" ht="11.25">
      <c r="B158" s="161"/>
      <c r="D158" s="149" t="s">
        <v>171</v>
      </c>
      <c r="E158" s="162" t="s">
        <v>1</v>
      </c>
      <c r="F158" s="163" t="s">
        <v>197</v>
      </c>
      <c r="H158" s="164">
        <v>2</v>
      </c>
      <c r="I158" s="165"/>
      <c r="L158" s="161"/>
      <c r="M158" s="166"/>
      <c r="T158" s="167"/>
      <c r="AT158" s="162" t="s">
        <v>171</v>
      </c>
      <c r="AU158" s="162" t="s">
        <v>90</v>
      </c>
      <c r="AV158" s="13" t="s">
        <v>90</v>
      </c>
      <c r="AW158" s="13" t="s">
        <v>36</v>
      </c>
      <c r="AX158" s="13" t="s">
        <v>80</v>
      </c>
      <c r="AY158" s="162" t="s">
        <v>158</v>
      </c>
    </row>
    <row r="159" spans="2:65" s="14" customFormat="1" ht="11.25">
      <c r="B159" s="168"/>
      <c r="D159" s="149" t="s">
        <v>171</v>
      </c>
      <c r="E159" s="169" t="s">
        <v>1</v>
      </c>
      <c r="F159" s="170" t="s">
        <v>182</v>
      </c>
      <c r="H159" s="171">
        <v>2</v>
      </c>
      <c r="I159" s="172"/>
      <c r="L159" s="168"/>
      <c r="M159" s="173"/>
      <c r="T159" s="174"/>
      <c r="AT159" s="169" t="s">
        <v>171</v>
      </c>
      <c r="AU159" s="169" t="s">
        <v>90</v>
      </c>
      <c r="AV159" s="14" t="s">
        <v>165</v>
      </c>
      <c r="AW159" s="14" t="s">
        <v>36</v>
      </c>
      <c r="AX159" s="14" t="s">
        <v>88</v>
      </c>
      <c r="AY159" s="169" t="s">
        <v>158</v>
      </c>
    </row>
    <row r="160" spans="2:65" s="1" customFormat="1" ht="21.75" customHeight="1">
      <c r="B160" s="32"/>
      <c r="C160" s="136" t="s">
        <v>157</v>
      </c>
      <c r="D160" s="136" t="s">
        <v>160</v>
      </c>
      <c r="E160" s="137" t="s">
        <v>198</v>
      </c>
      <c r="F160" s="138" t="s">
        <v>199</v>
      </c>
      <c r="G160" s="139" t="s">
        <v>176</v>
      </c>
      <c r="H160" s="140">
        <v>1</v>
      </c>
      <c r="I160" s="141"/>
      <c r="J160" s="142">
        <f>ROUND(I160*H160,2)</f>
        <v>0</v>
      </c>
      <c r="K160" s="138" t="s">
        <v>164</v>
      </c>
      <c r="L160" s="32"/>
      <c r="M160" s="143" t="s">
        <v>1</v>
      </c>
      <c r="N160" s="144" t="s">
        <v>45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165</v>
      </c>
      <c r="AT160" s="147" t="s">
        <v>160</v>
      </c>
      <c r="AU160" s="147" t="s">
        <v>90</v>
      </c>
      <c r="AY160" s="17" t="s">
        <v>158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88</v>
      </c>
      <c r="BK160" s="148">
        <f>ROUND(I160*H160,2)</f>
        <v>0</v>
      </c>
      <c r="BL160" s="17" t="s">
        <v>165</v>
      </c>
      <c r="BM160" s="147" t="s">
        <v>200</v>
      </c>
    </row>
    <row r="161" spans="2:65" s="1" customFormat="1" ht="19.5">
      <c r="B161" s="32"/>
      <c r="D161" s="149" t="s">
        <v>167</v>
      </c>
      <c r="F161" s="150" t="s">
        <v>201</v>
      </c>
      <c r="I161" s="151"/>
      <c r="L161" s="32"/>
      <c r="M161" s="152"/>
      <c r="T161" s="56"/>
      <c r="AT161" s="17" t="s">
        <v>167</v>
      </c>
      <c r="AU161" s="17" t="s">
        <v>90</v>
      </c>
    </row>
    <row r="162" spans="2:65" s="1" customFormat="1" ht="11.25">
      <c r="B162" s="32"/>
      <c r="D162" s="153" t="s">
        <v>169</v>
      </c>
      <c r="F162" s="154" t="s">
        <v>202</v>
      </c>
      <c r="I162" s="151"/>
      <c r="L162" s="32"/>
      <c r="M162" s="152"/>
      <c r="T162" s="56"/>
      <c r="AT162" s="17" t="s">
        <v>169</v>
      </c>
      <c r="AU162" s="17" t="s">
        <v>90</v>
      </c>
    </row>
    <row r="163" spans="2:65" s="1" customFormat="1" ht="19.5">
      <c r="B163" s="32"/>
      <c r="D163" s="149" t="s">
        <v>195</v>
      </c>
      <c r="F163" s="175" t="s">
        <v>196</v>
      </c>
      <c r="I163" s="151"/>
      <c r="L163" s="32"/>
      <c r="M163" s="152"/>
      <c r="T163" s="56"/>
      <c r="AT163" s="17" t="s">
        <v>195</v>
      </c>
      <c r="AU163" s="17" t="s">
        <v>90</v>
      </c>
    </row>
    <row r="164" spans="2:65" s="12" customFormat="1" ht="11.25">
      <c r="B164" s="155"/>
      <c r="D164" s="149" t="s">
        <v>171</v>
      </c>
      <c r="E164" s="156" t="s">
        <v>1</v>
      </c>
      <c r="F164" s="157" t="s">
        <v>172</v>
      </c>
      <c r="H164" s="156" t="s">
        <v>1</v>
      </c>
      <c r="I164" s="158"/>
      <c r="L164" s="155"/>
      <c r="M164" s="159"/>
      <c r="T164" s="160"/>
      <c r="AT164" s="156" t="s">
        <v>171</v>
      </c>
      <c r="AU164" s="156" t="s">
        <v>90</v>
      </c>
      <c r="AV164" s="12" t="s">
        <v>88</v>
      </c>
      <c r="AW164" s="12" t="s">
        <v>36</v>
      </c>
      <c r="AX164" s="12" t="s">
        <v>80</v>
      </c>
      <c r="AY164" s="156" t="s">
        <v>158</v>
      </c>
    </row>
    <row r="165" spans="2:65" s="12" customFormat="1" ht="11.25">
      <c r="B165" s="155"/>
      <c r="D165" s="149" t="s">
        <v>171</v>
      </c>
      <c r="E165" s="156" t="s">
        <v>1</v>
      </c>
      <c r="F165" s="157" t="s">
        <v>180</v>
      </c>
      <c r="H165" s="156" t="s">
        <v>1</v>
      </c>
      <c r="I165" s="158"/>
      <c r="L165" s="155"/>
      <c r="M165" s="159"/>
      <c r="T165" s="160"/>
      <c r="AT165" s="156" t="s">
        <v>171</v>
      </c>
      <c r="AU165" s="156" t="s">
        <v>90</v>
      </c>
      <c r="AV165" s="12" t="s">
        <v>88</v>
      </c>
      <c r="AW165" s="12" t="s">
        <v>36</v>
      </c>
      <c r="AX165" s="12" t="s">
        <v>80</v>
      </c>
      <c r="AY165" s="156" t="s">
        <v>158</v>
      </c>
    </row>
    <row r="166" spans="2:65" s="13" customFormat="1" ht="11.25">
      <c r="B166" s="161"/>
      <c r="D166" s="149" t="s">
        <v>171</v>
      </c>
      <c r="E166" s="162" t="s">
        <v>1</v>
      </c>
      <c r="F166" s="163" t="s">
        <v>203</v>
      </c>
      <c r="H166" s="164">
        <v>1</v>
      </c>
      <c r="I166" s="165"/>
      <c r="L166" s="161"/>
      <c r="M166" s="166"/>
      <c r="T166" s="167"/>
      <c r="AT166" s="162" t="s">
        <v>171</v>
      </c>
      <c r="AU166" s="162" t="s">
        <v>90</v>
      </c>
      <c r="AV166" s="13" t="s">
        <v>90</v>
      </c>
      <c r="AW166" s="13" t="s">
        <v>36</v>
      </c>
      <c r="AX166" s="13" t="s">
        <v>80</v>
      </c>
      <c r="AY166" s="162" t="s">
        <v>158</v>
      </c>
    </row>
    <row r="167" spans="2:65" s="14" customFormat="1" ht="11.25">
      <c r="B167" s="168"/>
      <c r="D167" s="149" t="s">
        <v>171</v>
      </c>
      <c r="E167" s="169" t="s">
        <v>1</v>
      </c>
      <c r="F167" s="170" t="s">
        <v>182</v>
      </c>
      <c r="H167" s="171">
        <v>1</v>
      </c>
      <c r="I167" s="172"/>
      <c r="L167" s="168"/>
      <c r="M167" s="173"/>
      <c r="T167" s="174"/>
      <c r="AT167" s="169" t="s">
        <v>171</v>
      </c>
      <c r="AU167" s="169" t="s">
        <v>90</v>
      </c>
      <c r="AV167" s="14" t="s">
        <v>165</v>
      </c>
      <c r="AW167" s="14" t="s">
        <v>36</v>
      </c>
      <c r="AX167" s="14" t="s">
        <v>88</v>
      </c>
      <c r="AY167" s="169" t="s">
        <v>158</v>
      </c>
    </row>
    <row r="168" spans="2:65" s="1" customFormat="1" ht="21.75" customHeight="1">
      <c r="B168" s="32"/>
      <c r="C168" s="136" t="s">
        <v>204</v>
      </c>
      <c r="D168" s="136" t="s">
        <v>160</v>
      </c>
      <c r="E168" s="137" t="s">
        <v>205</v>
      </c>
      <c r="F168" s="138" t="s">
        <v>206</v>
      </c>
      <c r="G168" s="139" t="s">
        <v>176</v>
      </c>
      <c r="H168" s="140">
        <v>2</v>
      </c>
      <c r="I168" s="141"/>
      <c r="J168" s="142">
        <f>ROUND(I168*H168,2)</f>
        <v>0</v>
      </c>
      <c r="K168" s="138" t="s">
        <v>164</v>
      </c>
      <c r="L168" s="32"/>
      <c r="M168" s="143" t="s">
        <v>1</v>
      </c>
      <c r="N168" s="144" t="s">
        <v>45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165</v>
      </c>
      <c r="AT168" s="147" t="s">
        <v>160</v>
      </c>
      <c r="AU168" s="147" t="s">
        <v>90</v>
      </c>
      <c r="AY168" s="17" t="s">
        <v>158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88</v>
      </c>
      <c r="BK168" s="148">
        <f>ROUND(I168*H168,2)</f>
        <v>0</v>
      </c>
      <c r="BL168" s="17" t="s">
        <v>165</v>
      </c>
      <c r="BM168" s="147" t="s">
        <v>207</v>
      </c>
    </row>
    <row r="169" spans="2:65" s="1" customFormat="1" ht="19.5">
      <c r="B169" s="32"/>
      <c r="D169" s="149" t="s">
        <v>167</v>
      </c>
      <c r="F169" s="150" t="s">
        <v>208</v>
      </c>
      <c r="I169" s="151"/>
      <c r="L169" s="32"/>
      <c r="M169" s="152"/>
      <c r="T169" s="56"/>
      <c r="AT169" s="17" t="s">
        <v>167</v>
      </c>
      <c r="AU169" s="17" t="s">
        <v>90</v>
      </c>
    </row>
    <row r="170" spans="2:65" s="1" customFormat="1" ht="11.25">
      <c r="B170" s="32"/>
      <c r="D170" s="153" t="s">
        <v>169</v>
      </c>
      <c r="F170" s="154" t="s">
        <v>209</v>
      </c>
      <c r="I170" s="151"/>
      <c r="L170" s="32"/>
      <c r="M170" s="152"/>
      <c r="T170" s="56"/>
      <c r="AT170" s="17" t="s">
        <v>169</v>
      </c>
      <c r="AU170" s="17" t="s">
        <v>90</v>
      </c>
    </row>
    <row r="171" spans="2:65" s="1" customFormat="1" ht="19.5">
      <c r="B171" s="32"/>
      <c r="D171" s="149" t="s">
        <v>195</v>
      </c>
      <c r="F171" s="175" t="s">
        <v>196</v>
      </c>
      <c r="I171" s="151"/>
      <c r="L171" s="32"/>
      <c r="M171" s="152"/>
      <c r="T171" s="56"/>
      <c r="AT171" s="17" t="s">
        <v>195</v>
      </c>
      <c r="AU171" s="17" t="s">
        <v>90</v>
      </c>
    </row>
    <row r="172" spans="2:65" s="12" customFormat="1" ht="11.25">
      <c r="B172" s="155"/>
      <c r="D172" s="149" t="s">
        <v>171</v>
      </c>
      <c r="E172" s="156" t="s">
        <v>1</v>
      </c>
      <c r="F172" s="157" t="s">
        <v>172</v>
      </c>
      <c r="H172" s="156" t="s">
        <v>1</v>
      </c>
      <c r="I172" s="158"/>
      <c r="L172" s="155"/>
      <c r="M172" s="159"/>
      <c r="T172" s="160"/>
      <c r="AT172" s="156" t="s">
        <v>171</v>
      </c>
      <c r="AU172" s="156" t="s">
        <v>90</v>
      </c>
      <c r="AV172" s="12" t="s">
        <v>88</v>
      </c>
      <c r="AW172" s="12" t="s">
        <v>36</v>
      </c>
      <c r="AX172" s="12" t="s">
        <v>80</v>
      </c>
      <c r="AY172" s="156" t="s">
        <v>158</v>
      </c>
    </row>
    <row r="173" spans="2:65" s="12" customFormat="1" ht="11.25">
      <c r="B173" s="155"/>
      <c r="D173" s="149" t="s">
        <v>171</v>
      </c>
      <c r="E173" s="156" t="s">
        <v>1</v>
      </c>
      <c r="F173" s="157" t="s">
        <v>180</v>
      </c>
      <c r="H173" s="156" t="s">
        <v>1</v>
      </c>
      <c r="I173" s="158"/>
      <c r="L173" s="155"/>
      <c r="M173" s="159"/>
      <c r="T173" s="160"/>
      <c r="AT173" s="156" t="s">
        <v>171</v>
      </c>
      <c r="AU173" s="156" t="s">
        <v>90</v>
      </c>
      <c r="AV173" s="12" t="s">
        <v>88</v>
      </c>
      <c r="AW173" s="12" t="s">
        <v>36</v>
      </c>
      <c r="AX173" s="12" t="s">
        <v>80</v>
      </c>
      <c r="AY173" s="156" t="s">
        <v>158</v>
      </c>
    </row>
    <row r="174" spans="2:65" s="13" customFormat="1" ht="11.25">
      <c r="B174" s="161"/>
      <c r="D174" s="149" t="s">
        <v>171</v>
      </c>
      <c r="E174" s="162" t="s">
        <v>1</v>
      </c>
      <c r="F174" s="163" t="s">
        <v>210</v>
      </c>
      <c r="H174" s="164">
        <v>1</v>
      </c>
      <c r="I174" s="165"/>
      <c r="L174" s="161"/>
      <c r="M174" s="166"/>
      <c r="T174" s="167"/>
      <c r="AT174" s="162" t="s">
        <v>171</v>
      </c>
      <c r="AU174" s="162" t="s">
        <v>90</v>
      </c>
      <c r="AV174" s="13" t="s">
        <v>90</v>
      </c>
      <c r="AW174" s="13" t="s">
        <v>36</v>
      </c>
      <c r="AX174" s="13" t="s">
        <v>80</v>
      </c>
      <c r="AY174" s="162" t="s">
        <v>158</v>
      </c>
    </row>
    <row r="175" spans="2:65" s="13" customFormat="1" ht="11.25">
      <c r="B175" s="161"/>
      <c r="D175" s="149" t="s">
        <v>171</v>
      </c>
      <c r="E175" s="162" t="s">
        <v>1</v>
      </c>
      <c r="F175" s="163" t="s">
        <v>211</v>
      </c>
      <c r="H175" s="164">
        <v>1</v>
      </c>
      <c r="I175" s="165"/>
      <c r="L175" s="161"/>
      <c r="M175" s="166"/>
      <c r="T175" s="167"/>
      <c r="AT175" s="162" t="s">
        <v>171</v>
      </c>
      <c r="AU175" s="162" t="s">
        <v>90</v>
      </c>
      <c r="AV175" s="13" t="s">
        <v>90</v>
      </c>
      <c r="AW175" s="13" t="s">
        <v>36</v>
      </c>
      <c r="AX175" s="13" t="s">
        <v>80</v>
      </c>
      <c r="AY175" s="162" t="s">
        <v>158</v>
      </c>
    </row>
    <row r="176" spans="2:65" s="14" customFormat="1" ht="11.25">
      <c r="B176" s="168"/>
      <c r="D176" s="149" t="s">
        <v>171</v>
      </c>
      <c r="E176" s="169" t="s">
        <v>1</v>
      </c>
      <c r="F176" s="170" t="s">
        <v>182</v>
      </c>
      <c r="H176" s="171">
        <v>2</v>
      </c>
      <c r="I176" s="172"/>
      <c r="L176" s="168"/>
      <c r="M176" s="173"/>
      <c r="T176" s="174"/>
      <c r="AT176" s="169" t="s">
        <v>171</v>
      </c>
      <c r="AU176" s="169" t="s">
        <v>90</v>
      </c>
      <c r="AV176" s="14" t="s">
        <v>165</v>
      </c>
      <c r="AW176" s="14" t="s">
        <v>36</v>
      </c>
      <c r="AX176" s="14" t="s">
        <v>88</v>
      </c>
      <c r="AY176" s="169" t="s">
        <v>158</v>
      </c>
    </row>
    <row r="177" spans="2:65" s="1" customFormat="1" ht="24.2" customHeight="1">
      <c r="B177" s="32"/>
      <c r="C177" s="136" t="s">
        <v>212</v>
      </c>
      <c r="D177" s="136" t="s">
        <v>160</v>
      </c>
      <c r="E177" s="137" t="s">
        <v>213</v>
      </c>
      <c r="F177" s="138" t="s">
        <v>214</v>
      </c>
      <c r="G177" s="139" t="s">
        <v>215</v>
      </c>
      <c r="H177" s="140">
        <v>13.9</v>
      </c>
      <c r="I177" s="141"/>
      <c r="J177" s="142">
        <f>ROUND(I177*H177,2)</f>
        <v>0</v>
      </c>
      <c r="K177" s="138" t="s">
        <v>164</v>
      </c>
      <c r="L177" s="32"/>
      <c r="M177" s="143" t="s">
        <v>1</v>
      </c>
      <c r="N177" s="144" t="s">
        <v>45</v>
      </c>
      <c r="P177" s="145">
        <f>O177*H177</f>
        <v>0</v>
      </c>
      <c r="Q177" s="145">
        <v>0</v>
      </c>
      <c r="R177" s="145">
        <f>Q177*H177</f>
        <v>0</v>
      </c>
      <c r="S177" s="145">
        <v>1.9</v>
      </c>
      <c r="T177" s="146">
        <f>S177*H177</f>
        <v>26.41</v>
      </c>
      <c r="AR177" s="147" t="s">
        <v>165</v>
      </c>
      <c r="AT177" s="147" t="s">
        <v>160</v>
      </c>
      <c r="AU177" s="147" t="s">
        <v>90</v>
      </c>
      <c r="AY177" s="17" t="s">
        <v>158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88</v>
      </c>
      <c r="BK177" s="148">
        <f>ROUND(I177*H177,2)</f>
        <v>0</v>
      </c>
      <c r="BL177" s="17" t="s">
        <v>165</v>
      </c>
      <c r="BM177" s="147" t="s">
        <v>216</v>
      </c>
    </row>
    <row r="178" spans="2:65" s="1" customFormat="1" ht="29.25">
      <c r="B178" s="32"/>
      <c r="D178" s="149" t="s">
        <v>167</v>
      </c>
      <c r="F178" s="150" t="s">
        <v>217</v>
      </c>
      <c r="I178" s="151"/>
      <c r="L178" s="32"/>
      <c r="M178" s="152"/>
      <c r="T178" s="56"/>
      <c r="AT178" s="17" t="s">
        <v>167</v>
      </c>
      <c r="AU178" s="17" t="s">
        <v>90</v>
      </c>
    </row>
    <row r="179" spans="2:65" s="1" customFormat="1" ht="11.25">
      <c r="B179" s="32"/>
      <c r="D179" s="153" t="s">
        <v>169</v>
      </c>
      <c r="F179" s="154" t="s">
        <v>218</v>
      </c>
      <c r="I179" s="151"/>
      <c r="L179" s="32"/>
      <c r="M179" s="152"/>
      <c r="T179" s="56"/>
      <c r="AT179" s="17" t="s">
        <v>169</v>
      </c>
      <c r="AU179" s="17" t="s">
        <v>90</v>
      </c>
    </row>
    <row r="180" spans="2:65" s="1" customFormat="1" ht="19.5">
      <c r="B180" s="32"/>
      <c r="D180" s="149" t="s">
        <v>195</v>
      </c>
      <c r="F180" s="175" t="s">
        <v>219</v>
      </c>
      <c r="I180" s="151"/>
      <c r="L180" s="32"/>
      <c r="M180" s="152"/>
      <c r="T180" s="56"/>
      <c r="AT180" s="17" t="s">
        <v>195</v>
      </c>
      <c r="AU180" s="17" t="s">
        <v>90</v>
      </c>
    </row>
    <row r="181" spans="2:65" s="12" customFormat="1" ht="11.25">
      <c r="B181" s="155"/>
      <c r="D181" s="149" t="s">
        <v>171</v>
      </c>
      <c r="E181" s="156" t="s">
        <v>1</v>
      </c>
      <c r="F181" s="157" t="s">
        <v>220</v>
      </c>
      <c r="H181" s="156" t="s">
        <v>1</v>
      </c>
      <c r="I181" s="158"/>
      <c r="L181" s="155"/>
      <c r="M181" s="159"/>
      <c r="T181" s="160"/>
      <c r="AT181" s="156" t="s">
        <v>171</v>
      </c>
      <c r="AU181" s="156" t="s">
        <v>90</v>
      </c>
      <c r="AV181" s="12" t="s">
        <v>88</v>
      </c>
      <c r="AW181" s="12" t="s">
        <v>36</v>
      </c>
      <c r="AX181" s="12" t="s">
        <v>80</v>
      </c>
      <c r="AY181" s="156" t="s">
        <v>158</v>
      </c>
    </row>
    <row r="182" spans="2:65" s="12" customFormat="1" ht="11.25">
      <c r="B182" s="155"/>
      <c r="D182" s="149" t="s">
        <v>171</v>
      </c>
      <c r="E182" s="156" t="s">
        <v>1</v>
      </c>
      <c r="F182" s="157" t="s">
        <v>221</v>
      </c>
      <c r="H182" s="156" t="s">
        <v>1</v>
      </c>
      <c r="I182" s="158"/>
      <c r="L182" s="155"/>
      <c r="M182" s="159"/>
      <c r="T182" s="160"/>
      <c r="AT182" s="156" t="s">
        <v>171</v>
      </c>
      <c r="AU182" s="156" t="s">
        <v>90</v>
      </c>
      <c r="AV182" s="12" t="s">
        <v>88</v>
      </c>
      <c r="AW182" s="12" t="s">
        <v>36</v>
      </c>
      <c r="AX182" s="12" t="s">
        <v>80</v>
      </c>
      <c r="AY182" s="156" t="s">
        <v>158</v>
      </c>
    </row>
    <row r="183" spans="2:65" s="13" customFormat="1" ht="11.25">
      <c r="B183" s="161"/>
      <c r="D183" s="149" t="s">
        <v>171</v>
      </c>
      <c r="E183" s="162" t="s">
        <v>1</v>
      </c>
      <c r="F183" s="163" t="s">
        <v>222</v>
      </c>
      <c r="H183" s="164">
        <v>13.9</v>
      </c>
      <c r="I183" s="165"/>
      <c r="L183" s="161"/>
      <c r="M183" s="166"/>
      <c r="T183" s="167"/>
      <c r="AT183" s="162" t="s">
        <v>171</v>
      </c>
      <c r="AU183" s="162" t="s">
        <v>90</v>
      </c>
      <c r="AV183" s="13" t="s">
        <v>90</v>
      </c>
      <c r="AW183" s="13" t="s">
        <v>36</v>
      </c>
      <c r="AX183" s="13" t="s">
        <v>80</v>
      </c>
      <c r="AY183" s="162" t="s">
        <v>158</v>
      </c>
    </row>
    <row r="184" spans="2:65" s="14" customFormat="1" ht="11.25">
      <c r="B184" s="168"/>
      <c r="D184" s="149" t="s">
        <v>171</v>
      </c>
      <c r="E184" s="169" t="s">
        <v>1</v>
      </c>
      <c r="F184" s="170" t="s">
        <v>182</v>
      </c>
      <c r="H184" s="171">
        <v>13.9</v>
      </c>
      <c r="I184" s="172"/>
      <c r="L184" s="168"/>
      <c r="M184" s="173"/>
      <c r="T184" s="174"/>
      <c r="AT184" s="169" t="s">
        <v>171</v>
      </c>
      <c r="AU184" s="169" t="s">
        <v>90</v>
      </c>
      <c r="AV184" s="14" t="s">
        <v>165</v>
      </c>
      <c r="AW184" s="14" t="s">
        <v>36</v>
      </c>
      <c r="AX184" s="14" t="s">
        <v>88</v>
      </c>
      <c r="AY184" s="169" t="s">
        <v>158</v>
      </c>
    </row>
    <row r="185" spans="2:65" s="1" customFormat="1" ht="24.2" customHeight="1">
      <c r="B185" s="32"/>
      <c r="C185" s="136" t="s">
        <v>223</v>
      </c>
      <c r="D185" s="136" t="s">
        <v>160</v>
      </c>
      <c r="E185" s="137" t="s">
        <v>224</v>
      </c>
      <c r="F185" s="138" t="s">
        <v>225</v>
      </c>
      <c r="G185" s="139" t="s">
        <v>215</v>
      </c>
      <c r="H185" s="140">
        <v>33.6</v>
      </c>
      <c r="I185" s="141"/>
      <c r="J185" s="142">
        <f>ROUND(I185*H185,2)</f>
        <v>0</v>
      </c>
      <c r="K185" s="138" t="s">
        <v>164</v>
      </c>
      <c r="L185" s="32"/>
      <c r="M185" s="143" t="s">
        <v>1</v>
      </c>
      <c r="N185" s="144" t="s">
        <v>45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165</v>
      </c>
      <c r="AT185" s="147" t="s">
        <v>160</v>
      </c>
      <c r="AU185" s="147" t="s">
        <v>90</v>
      </c>
      <c r="AY185" s="17" t="s">
        <v>158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88</v>
      </c>
      <c r="BK185" s="148">
        <f>ROUND(I185*H185,2)</f>
        <v>0</v>
      </c>
      <c r="BL185" s="17" t="s">
        <v>165</v>
      </c>
      <c r="BM185" s="147" t="s">
        <v>226</v>
      </c>
    </row>
    <row r="186" spans="2:65" s="1" customFormat="1" ht="29.25">
      <c r="B186" s="32"/>
      <c r="D186" s="149" t="s">
        <v>167</v>
      </c>
      <c r="F186" s="150" t="s">
        <v>227</v>
      </c>
      <c r="I186" s="151"/>
      <c r="L186" s="32"/>
      <c r="M186" s="152"/>
      <c r="T186" s="56"/>
      <c r="AT186" s="17" t="s">
        <v>167</v>
      </c>
      <c r="AU186" s="17" t="s">
        <v>90</v>
      </c>
    </row>
    <row r="187" spans="2:65" s="1" customFormat="1" ht="11.25">
      <c r="B187" s="32"/>
      <c r="D187" s="153" t="s">
        <v>169</v>
      </c>
      <c r="F187" s="154" t="s">
        <v>228</v>
      </c>
      <c r="I187" s="151"/>
      <c r="L187" s="32"/>
      <c r="M187" s="152"/>
      <c r="T187" s="56"/>
      <c r="AT187" s="17" t="s">
        <v>169</v>
      </c>
      <c r="AU187" s="17" t="s">
        <v>90</v>
      </c>
    </row>
    <row r="188" spans="2:65" s="1" customFormat="1" ht="19.5">
      <c r="B188" s="32"/>
      <c r="D188" s="149" t="s">
        <v>195</v>
      </c>
      <c r="F188" s="175" t="s">
        <v>219</v>
      </c>
      <c r="I188" s="151"/>
      <c r="L188" s="32"/>
      <c r="M188" s="152"/>
      <c r="T188" s="56"/>
      <c r="AT188" s="17" t="s">
        <v>195</v>
      </c>
      <c r="AU188" s="17" t="s">
        <v>90</v>
      </c>
    </row>
    <row r="189" spans="2:65" s="12" customFormat="1" ht="11.25">
      <c r="B189" s="155"/>
      <c r="D189" s="149" t="s">
        <v>171</v>
      </c>
      <c r="E189" s="156" t="s">
        <v>1</v>
      </c>
      <c r="F189" s="157" t="s">
        <v>229</v>
      </c>
      <c r="H189" s="156" t="s">
        <v>1</v>
      </c>
      <c r="I189" s="158"/>
      <c r="L189" s="155"/>
      <c r="M189" s="159"/>
      <c r="T189" s="160"/>
      <c r="AT189" s="156" t="s">
        <v>171</v>
      </c>
      <c r="AU189" s="156" t="s">
        <v>90</v>
      </c>
      <c r="AV189" s="12" t="s">
        <v>88</v>
      </c>
      <c r="AW189" s="12" t="s">
        <v>36</v>
      </c>
      <c r="AX189" s="12" t="s">
        <v>80</v>
      </c>
      <c r="AY189" s="156" t="s">
        <v>158</v>
      </c>
    </row>
    <row r="190" spans="2:65" s="13" customFormat="1" ht="11.25">
      <c r="B190" s="161"/>
      <c r="D190" s="149" t="s">
        <v>171</v>
      </c>
      <c r="E190" s="162" t="s">
        <v>1</v>
      </c>
      <c r="F190" s="163" t="s">
        <v>230</v>
      </c>
      <c r="H190" s="164">
        <v>9.6999999999999993</v>
      </c>
      <c r="I190" s="165"/>
      <c r="L190" s="161"/>
      <c r="M190" s="166"/>
      <c r="T190" s="167"/>
      <c r="AT190" s="162" t="s">
        <v>171</v>
      </c>
      <c r="AU190" s="162" t="s">
        <v>90</v>
      </c>
      <c r="AV190" s="13" t="s">
        <v>90</v>
      </c>
      <c r="AW190" s="13" t="s">
        <v>36</v>
      </c>
      <c r="AX190" s="13" t="s">
        <v>80</v>
      </c>
      <c r="AY190" s="162" t="s">
        <v>158</v>
      </c>
    </row>
    <row r="191" spans="2:65" s="13" customFormat="1" ht="11.25">
      <c r="B191" s="161"/>
      <c r="D191" s="149" t="s">
        <v>171</v>
      </c>
      <c r="E191" s="162" t="s">
        <v>1</v>
      </c>
      <c r="F191" s="163" t="s">
        <v>231</v>
      </c>
      <c r="H191" s="164">
        <v>23.9</v>
      </c>
      <c r="I191" s="165"/>
      <c r="L191" s="161"/>
      <c r="M191" s="166"/>
      <c r="T191" s="167"/>
      <c r="AT191" s="162" t="s">
        <v>171</v>
      </c>
      <c r="AU191" s="162" t="s">
        <v>90</v>
      </c>
      <c r="AV191" s="13" t="s">
        <v>90</v>
      </c>
      <c r="AW191" s="13" t="s">
        <v>36</v>
      </c>
      <c r="AX191" s="13" t="s">
        <v>80</v>
      </c>
      <c r="AY191" s="162" t="s">
        <v>158</v>
      </c>
    </row>
    <row r="192" spans="2:65" s="14" customFormat="1" ht="11.25">
      <c r="B192" s="168"/>
      <c r="D192" s="149" t="s">
        <v>171</v>
      </c>
      <c r="E192" s="169" t="s">
        <v>1</v>
      </c>
      <c r="F192" s="170" t="s">
        <v>182</v>
      </c>
      <c r="H192" s="171">
        <v>33.6</v>
      </c>
      <c r="I192" s="172"/>
      <c r="L192" s="168"/>
      <c r="M192" s="173"/>
      <c r="T192" s="174"/>
      <c r="AT192" s="169" t="s">
        <v>171</v>
      </c>
      <c r="AU192" s="169" t="s">
        <v>90</v>
      </c>
      <c r="AV192" s="14" t="s">
        <v>165</v>
      </c>
      <c r="AW192" s="14" t="s">
        <v>36</v>
      </c>
      <c r="AX192" s="14" t="s">
        <v>88</v>
      </c>
      <c r="AY192" s="169" t="s">
        <v>158</v>
      </c>
    </row>
    <row r="193" spans="2:65" s="1" customFormat="1" ht="33" customHeight="1">
      <c r="B193" s="32"/>
      <c r="C193" s="136" t="s">
        <v>232</v>
      </c>
      <c r="D193" s="136" t="s">
        <v>160</v>
      </c>
      <c r="E193" s="137" t="s">
        <v>233</v>
      </c>
      <c r="F193" s="138" t="s">
        <v>234</v>
      </c>
      <c r="G193" s="139" t="s">
        <v>215</v>
      </c>
      <c r="H193" s="140">
        <v>53.75</v>
      </c>
      <c r="I193" s="141"/>
      <c r="J193" s="142">
        <f>ROUND(I193*H193,2)</f>
        <v>0</v>
      </c>
      <c r="K193" s="138" t="s">
        <v>164</v>
      </c>
      <c r="L193" s="32"/>
      <c r="M193" s="143" t="s">
        <v>1</v>
      </c>
      <c r="N193" s="144" t="s">
        <v>45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165</v>
      </c>
      <c r="AT193" s="147" t="s">
        <v>160</v>
      </c>
      <c r="AU193" s="147" t="s">
        <v>90</v>
      </c>
      <c r="AY193" s="17" t="s">
        <v>158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88</v>
      </c>
      <c r="BK193" s="148">
        <f>ROUND(I193*H193,2)</f>
        <v>0</v>
      </c>
      <c r="BL193" s="17" t="s">
        <v>165</v>
      </c>
      <c r="BM193" s="147" t="s">
        <v>235</v>
      </c>
    </row>
    <row r="194" spans="2:65" s="1" customFormat="1" ht="29.25">
      <c r="B194" s="32"/>
      <c r="D194" s="149" t="s">
        <v>167</v>
      </c>
      <c r="F194" s="150" t="s">
        <v>236</v>
      </c>
      <c r="I194" s="151"/>
      <c r="L194" s="32"/>
      <c r="M194" s="152"/>
      <c r="T194" s="56"/>
      <c r="AT194" s="17" t="s">
        <v>167</v>
      </c>
      <c r="AU194" s="17" t="s">
        <v>90</v>
      </c>
    </row>
    <row r="195" spans="2:65" s="1" customFormat="1" ht="11.25">
      <c r="B195" s="32"/>
      <c r="D195" s="153" t="s">
        <v>169</v>
      </c>
      <c r="F195" s="154" t="s">
        <v>237</v>
      </c>
      <c r="I195" s="151"/>
      <c r="L195" s="32"/>
      <c r="M195" s="152"/>
      <c r="T195" s="56"/>
      <c r="AT195" s="17" t="s">
        <v>169</v>
      </c>
      <c r="AU195" s="17" t="s">
        <v>90</v>
      </c>
    </row>
    <row r="196" spans="2:65" s="1" customFormat="1" ht="19.5">
      <c r="B196" s="32"/>
      <c r="D196" s="149" t="s">
        <v>195</v>
      </c>
      <c r="F196" s="175" t="s">
        <v>219</v>
      </c>
      <c r="I196" s="151"/>
      <c r="L196" s="32"/>
      <c r="M196" s="152"/>
      <c r="T196" s="56"/>
      <c r="AT196" s="17" t="s">
        <v>195</v>
      </c>
      <c r="AU196" s="17" t="s">
        <v>90</v>
      </c>
    </row>
    <row r="197" spans="2:65" s="12" customFormat="1" ht="11.25">
      <c r="B197" s="155"/>
      <c r="D197" s="149" t="s">
        <v>171</v>
      </c>
      <c r="E197" s="156" t="s">
        <v>1</v>
      </c>
      <c r="F197" s="157" t="s">
        <v>238</v>
      </c>
      <c r="H197" s="156" t="s">
        <v>1</v>
      </c>
      <c r="I197" s="158"/>
      <c r="L197" s="155"/>
      <c r="M197" s="159"/>
      <c r="T197" s="160"/>
      <c r="AT197" s="156" t="s">
        <v>171</v>
      </c>
      <c r="AU197" s="156" t="s">
        <v>90</v>
      </c>
      <c r="AV197" s="12" t="s">
        <v>88</v>
      </c>
      <c r="AW197" s="12" t="s">
        <v>36</v>
      </c>
      <c r="AX197" s="12" t="s">
        <v>80</v>
      </c>
      <c r="AY197" s="156" t="s">
        <v>158</v>
      </c>
    </row>
    <row r="198" spans="2:65" s="13" customFormat="1" ht="11.25">
      <c r="B198" s="161"/>
      <c r="D198" s="149" t="s">
        <v>171</v>
      </c>
      <c r="E198" s="162" t="s">
        <v>1</v>
      </c>
      <c r="F198" s="163" t="s">
        <v>239</v>
      </c>
      <c r="H198" s="164">
        <v>13.9</v>
      </c>
      <c r="I198" s="165"/>
      <c r="L198" s="161"/>
      <c r="M198" s="166"/>
      <c r="T198" s="167"/>
      <c r="AT198" s="162" t="s">
        <v>171</v>
      </c>
      <c r="AU198" s="162" t="s">
        <v>90</v>
      </c>
      <c r="AV198" s="13" t="s">
        <v>90</v>
      </c>
      <c r="AW198" s="13" t="s">
        <v>36</v>
      </c>
      <c r="AX198" s="13" t="s">
        <v>80</v>
      </c>
      <c r="AY198" s="162" t="s">
        <v>158</v>
      </c>
    </row>
    <row r="199" spans="2:65" s="13" customFormat="1" ht="11.25">
      <c r="B199" s="161"/>
      <c r="D199" s="149" t="s">
        <v>171</v>
      </c>
      <c r="E199" s="162" t="s">
        <v>1</v>
      </c>
      <c r="F199" s="163" t="s">
        <v>240</v>
      </c>
      <c r="H199" s="164">
        <v>39.85</v>
      </c>
      <c r="I199" s="165"/>
      <c r="L199" s="161"/>
      <c r="M199" s="166"/>
      <c r="T199" s="167"/>
      <c r="AT199" s="162" t="s">
        <v>171</v>
      </c>
      <c r="AU199" s="162" t="s">
        <v>90</v>
      </c>
      <c r="AV199" s="13" t="s">
        <v>90</v>
      </c>
      <c r="AW199" s="13" t="s">
        <v>36</v>
      </c>
      <c r="AX199" s="13" t="s">
        <v>80</v>
      </c>
      <c r="AY199" s="162" t="s">
        <v>158</v>
      </c>
    </row>
    <row r="200" spans="2:65" s="14" customFormat="1" ht="11.25">
      <c r="B200" s="168"/>
      <c r="D200" s="149" t="s">
        <v>171</v>
      </c>
      <c r="E200" s="169" t="s">
        <v>1</v>
      </c>
      <c r="F200" s="170" t="s">
        <v>182</v>
      </c>
      <c r="H200" s="171">
        <v>53.75</v>
      </c>
      <c r="I200" s="172"/>
      <c r="L200" s="168"/>
      <c r="M200" s="173"/>
      <c r="T200" s="174"/>
      <c r="AT200" s="169" t="s">
        <v>171</v>
      </c>
      <c r="AU200" s="169" t="s">
        <v>90</v>
      </c>
      <c r="AV200" s="14" t="s">
        <v>165</v>
      </c>
      <c r="AW200" s="14" t="s">
        <v>36</v>
      </c>
      <c r="AX200" s="14" t="s">
        <v>88</v>
      </c>
      <c r="AY200" s="169" t="s">
        <v>158</v>
      </c>
    </row>
    <row r="201" spans="2:65" s="1" customFormat="1" ht="24.2" customHeight="1">
      <c r="B201" s="32"/>
      <c r="C201" s="136" t="s">
        <v>241</v>
      </c>
      <c r="D201" s="136" t="s">
        <v>160</v>
      </c>
      <c r="E201" s="137" t="s">
        <v>242</v>
      </c>
      <c r="F201" s="138" t="s">
        <v>243</v>
      </c>
      <c r="G201" s="139" t="s">
        <v>163</v>
      </c>
      <c r="H201" s="140">
        <v>2216.1999999999998</v>
      </c>
      <c r="I201" s="141"/>
      <c r="J201" s="142">
        <f>ROUND(I201*H201,2)</f>
        <v>0</v>
      </c>
      <c r="K201" s="138" t="s">
        <v>164</v>
      </c>
      <c r="L201" s="32"/>
      <c r="M201" s="143" t="s">
        <v>1</v>
      </c>
      <c r="N201" s="144" t="s">
        <v>45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165</v>
      </c>
      <c r="AT201" s="147" t="s">
        <v>160</v>
      </c>
      <c r="AU201" s="147" t="s">
        <v>90</v>
      </c>
      <c r="AY201" s="17" t="s">
        <v>158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88</v>
      </c>
      <c r="BK201" s="148">
        <f>ROUND(I201*H201,2)</f>
        <v>0</v>
      </c>
      <c r="BL201" s="17" t="s">
        <v>165</v>
      </c>
      <c r="BM201" s="147" t="s">
        <v>244</v>
      </c>
    </row>
    <row r="202" spans="2:65" s="1" customFormat="1" ht="19.5">
      <c r="B202" s="32"/>
      <c r="D202" s="149" t="s">
        <v>167</v>
      </c>
      <c r="F202" s="150" t="s">
        <v>245</v>
      </c>
      <c r="I202" s="151"/>
      <c r="L202" s="32"/>
      <c r="M202" s="152"/>
      <c r="T202" s="56"/>
      <c r="AT202" s="17" t="s">
        <v>167</v>
      </c>
      <c r="AU202" s="17" t="s">
        <v>90</v>
      </c>
    </row>
    <row r="203" spans="2:65" s="1" customFormat="1" ht="11.25">
      <c r="B203" s="32"/>
      <c r="D203" s="153" t="s">
        <v>169</v>
      </c>
      <c r="F203" s="154" t="s">
        <v>246</v>
      </c>
      <c r="I203" s="151"/>
      <c r="L203" s="32"/>
      <c r="M203" s="152"/>
      <c r="T203" s="56"/>
      <c r="AT203" s="17" t="s">
        <v>169</v>
      </c>
      <c r="AU203" s="17" t="s">
        <v>90</v>
      </c>
    </row>
    <row r="204" spans="2:65" s="12" customFormat="1" ht="11.25">
      <c r="B204" s="155"/>
      <c r="D204" s="149" t="s">
        <v>171</v>
      </c>
      <c r="E204" s="156" t="s">
        <v>1</v>
      </c>
      <c r="F204" s="157" t="s">
        <v>247</v>
      </c>
      <c r="H204" s="156" t="s">
        <v>1</v>
      </c>
      <c r="I204" s="158"/>
      <c r="L204" s="155"/>
      <c r="M204" s="159"/>
      <c r="T204" s="160"/>
      <c r="AT204" s="156" t="s">
        <v>171</v>
      </c>
      <c r="AU204" s="156" t="s">
        <v>90</v>
      </c>
      <c r="AV204" s="12" t="s">
        <v>88</v>
      </c>
      <c r="AW204" s="12" t="s">
        <v>36</v>
      </c>
      <c r="AX204" s="12" t="s">
        <v>80</v>
      </c>
      <c r="AY204" s="156" t="s">
        <v>158</v>
      </c>
    </row>
    <row r="205" spans="2:65" s="12" customFormat="1" ht="11.25">
      <c r="B205" s="155"/>
      <c r="D205" s="149" t="s">
        <v>171</v>
      </c>
      <c r="E205" s="156" t="s">
        <v>1</v>
      </c>
      <c r="F205" s="157" t="s">
        <v>248</v>
      </c>
      <c r="H205" s="156" t="s">
        <v>1</v>
      </c>
      <c r="I205" s="158"/>
      <c r="L205" s="155"/>
      <c r="M205" s="159"/>
      <c r="T205" s="160"/>
      <c r="AT205" s="156" t="s">
        <v>171</v>
      </c>
      <c r="AU205" s="156" t="s">
        <v>90</v>
      </c>
      <c r="AV205" s="12" t="s">
        <v>88</v>
      </c>
      <c r="AW205" s="12" t="s">
        <v>36</v>
      </c>
      <c r="AX205" s="12" t="s">
        <v>80</v>
      </c>
      <c r="AY205" s="156" t="s">
        <v>158</v>
      </c>
    </row>
    <row r="206" spans="2:65" s="13" customFormat="1" ht="11.25">
      <c r="B206" s="161"/>
      <c r="D206" s="149" t="s">
        <v>171</v>
      </c>
      <c r="E206" s="162" t="s">
        <v>1</v>
      </c>
      <c r="F206" s="163" t="s">
        <v>249</v>
      </c>
      <c r="H206" s="164">
        <v>2216.1999999999998</v>
      </c>
      <c r="I206" s="165"/>
      <c r="L206" s="161"/>
      <c r="M206" s="166"/>
      <c r="T206" s="167"/>
      <c r="AT206" s="162" t="s">
        <v>171</v>
      </c>
      <c r="AU206" s="162" t="s">
        <v>90</v>
      </c>
      <c r="AV206" s="13" t="s">
        <v>90</v>
      </c>
      <c r="AW206" s="13" t="s">
        <v>36</v>
      </c>
      <c r="AX206" s="13" t="s">
        <v>80</v>
      </c>
      <c r="AY206" s="162" t="s">
        <v>158</v>
      </c>
    </row>
    <row r="207" spans="2:65" s="14" customFormat="1" ht="11.25">
      <c r="B207" s="168"/>
      <c r="D207" s="149" t="s">
        <v>171</v>
      </c>
      <c r="E207" s="169" t="s">
        <v>1</v>
      </c>
      <c r="F207" s="170" t="s">
        <v>182</v>
      </c>
      <c r="H207" s="171">
        <v>2216.1999999999998</v>
      </c>
      <c r="I207" s="172"/>
      <c r="L207" s="168"/>
      <c r="M207" s="173"/>
      <c r="T207" s="174"/>
      <c r="AT207" s="169" t="s">
        <v>171</v>
      </c>
      <c r="AU207" s="169" t="s">
        <v>90</v>
      </c>
      <c r="AV207" s="14" t="s">
        <v>165</v>
      </c>
      <c r="AW207" s="14" t="s">
        <v>36</v>
      </c>
      <c r="AX207" s="14" t="s">
        <v>88</v>
      </c>
      <c r="AY207" s="169" t="s">
        <v>158</v>
      </c>
    </row>
    <row r="208" spans="2:65" s="1" customFormat="1" ht="33" customHeight="1">
      <c r="B208" s="32"/>
      <c r="C208" s="136" t="s">
        <v>250</v>
      </c>
      <c r="D208" s="136" t="s">
        <v>160</v>
      </c>
      <c r="E208" s="137" t="s">
        <v>251</v>
      </c>
      <c r="F208" s="138" t="s">
        <v>252</v>
      </c>
      <c r="G208" s="139" t="s">
        <v>215</v>
      </c>
      <c r="H208" s="140">
        <v>3134.3</v>
      </c>
      <c r="I208" s="141"/>
      <c r="J208" s="142">
        <f>ROUND(I208*H208,2)</f>
        <v>0</v>
      </c>
      <c r="K208" s="138" t="s">
        <v>164</v>
      </c>
      <c r="L208" s="32"/>
      <c r="M208" s="143" t="s">
        <v>1</v>
      </c>
      <c r="N208" s="144" t="s">
        <v>45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165</v>
      </c>
      <c r="AT208" s="147" t="s">
        <v>160</v>
      </c>
      <c r="AU208" s="147" t="s">
        <v>90</v>
      </c>
      <c r="AY208" s="17" t="s">
        <v>158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88</v>
      </c>
      <c r="BK208" s="148">
        <f>ROUND(I208*H208,2)</f>
        <v>0</v>
      </c>
      <c r="BL208" s="17" t="s">
        <v>165</v>
      </c>
      <c r="BM208" s="147" t="s">
        <v>253</v>
      </c>
    </row>
    <row r="209" spans="2:65" s="1" customFormat="1" ht="29.25">
      <c r="B209" s="32"/>
      <c r="D209" s="149" t="s">
        <v>167</v>
      </c>
      <c r="F209" s="150" t="s">
        <v>254</v>
      </c>
      <c r="I209" s="151"/>
      <c r="L209" s="32"/>
      <c r="M209" s="152"/>
      <c r="T209" s="56"/>
      <c r="AT209" s="17" t="s">
        <v>167</v>
      </c>
      <c r="AU209" s="17" t="s">
        <v>90</v>
      </c>
    </row>
    <row r="210" spans="2:65" s="1" customFormat="1" ht="11.25">
      <c r="B210" s="32"/>
      <c r="D210" s="153" t="s">
        <v>169</v>
      </c>
      <c r="F210" s="154" t="s">
        <v>255</v>
      </c>
      <c r="I210" s="151"/>
      <c r="L210" s="32"/>
      <c r="M210" s="152"/>
      <c r="T210" s="56"/>
      <c r="AT210" s="17" t="s">
        <v>169</v>
      </c>
      <c r="AU210" s="17" t="s">
        <v>90</v>
      </c>
    </row>
    <row r="211" spans="2:65" s="1" customFormat="1" ht="19.5">
      <c r="B211" s="32"/>
      <c r="D211" s="149" t="s">
        <v>195</v>
      </c>
      <c r="F211" s="175" t="s">
        <v>256</v>
      </c>
      <c r="I211" s="151"/>
      <c r="L211" s="32"/>
      <c r="M211" s="152"/>
      <c r="T211" s="56"/>
      <c r="AT211" s="17" t="s">
        <v>195</v>
      </c>
      <c r="AU211" s="17" t="s">
        <v>90</v>
      </c>
    </row>
    <row r="212" spans="2:65" s="12" customFormat="1" ht="11.25">
      <c r="B212" s="155"/>
      <c r="D212" s="149" t="s">
        <v>171</v>
      </c>
      <c r="E212" s="156" t="s">
        <v>1</v>
      </c>
      <c r="F212" s="157" t="s">
        <v>257</v>
      </c>
      <c r="H212" s="156" t="s">
        <v>1</v>
      </c>
      <c r="I212" s="158"/>
      <c r="L212" s="155"/>
      <c r="M212" s="159"/>
      <c r="T212" s="160"/>
      <c r="AT212" s="156" t="s">
        <v>171</v>
      </c>
      <c r="AU212" s="156" t="s">
        <v>90</v>
      </c>
      <c r="AV212" s="12" t="s">
        <v>88</v>
      </c>
      <c r="AW212" s="12" t="s">
        <v>36</v>
      </c>
      <c r="AX212" s="12" t="s">
        <v>80</v>
      </c>
      <c r="AY212" s="156" t="s">
        <v>158</v>
      </c>
    </row>
    <row r="213" spans="2:65" s="13" customFormat="1" ht="11.25">
      <c r="B213" s="161"/>
      <c r="D213" s="149" t="s">
        <v>171</v>
      </c>
      <c r="E213" s="162" t="s">
        <v>1</v>
      </c>
      <c r="F213" s="163" t="s">
        <v>258</v>
      </c>
      <c r="H213" s="164">
        <v>3134.3</v>
      </c>
      <c r="I213" s="165"/>
      <c r="L213" s="161"/>
      <c r="M213" s="166"/>
      <c r="T213" s="167"/>
      <c r="AT213" s="162" t="s">
        <v>171</v>
      </c>
      <c r="AU213" s="162" t="s">
        <v>90</v>
      </c>
      <c r="AV213" s="13" t="s">
        <v>90</v>
      </c>
      <c r="AW213" s="13" t="s">
        <v>36</v>
      </c>
      <c r="AX213" s="13" t="s">
        <v>80</v>
      </c>
      <c r="AY213" s="162" t="s">
        <v>158</v>
      </c>
    </row>
    <row r="214" spans="2:65" s="14" customFormat="1" ht="11.25">
      <c r="B214" s="168"/>
      <c r="D214" s="149" t="s">
        <v>171</v>
      </c>
      <c r="E214" s="169" t="s">
        <v>1</v>
      </c>
      <c r="F214" s="170" t="s">
        <v>182</v>
      </c>
      <c r="H214" s="171">
        <v>3134.3</v>
      </c>
      <c r="I214" s="172"/>
      <c r="L214" s="168"/>
      <c r="M214" s="173"/>
      <c r="T214" s="174"/>
      <c r="AT214" s="169" t="s">
        <v>171</v>
      </c>
      <c r="AU214" s="169" t="s">
        <v>90</v>
      </c>
      <c r="AV214" s="14" t="s">
        <v>165</v>
      </c>
      <c r="AW214" s="14" t="s">
        <v>36</v>
      </c>
      <c r="AX214" s="14" t="s">
        <v>88</v>
      </c>
      <c r="AY214" s="169" t="s">
        <v>158</v>
      </c>
    </row>
    <row r="215" spans="2:65" s="1" customFormat="1" ht="33" customHeight="1">
      <c r="B215" s="32"/>
      <c r="C215" s="136" t="s">
        <v>259</v>
      </c>
      <c r="D215" s="136" t="s">
        <v>160</v>
      </c>
      <c r="E215" s="137" t="s">
        <v>260</v>
      </c>
      <c r="F215" s="138" t="s">
        <v>261</v>
      </c>
      <c r="G215" s="139" t="s">
        <v>215</v>
      </c>
      <c r="H215" s="140">
        <v>883.2</v>
      </c>
      <c r="I215" s="141"/>
      <c r="J215" s="142">
        <f>ROUND(I215*H215,2)</f>
        <v>0</v>
      </c>
      <c r="K215" s="138" t="s">
        <v>164</v>
      </c>
      <c r="L215" s="32"/>
      <c r="M215" s="143" t="s">
        <v>1</v>
      </c>
      <c r="N215" s="144" t="s">
        <v>45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165</v>
      </c>
      <c r="AT215" s="147" t="s">
        <v>160</v>
      </c>
      <c r="AU215" s="147" t="s">
        <v>90</v>
      </c>
      <c r="AY215" s="17" t="s">
        <v>158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88</v>
      </c>
      <c r="BK215" s="148">
        <f>ROUND(I215*H215,2)</f>
        <v>0</v>
      </c>
      <c r="BL215" s="17" t="s">
        <v>165</v>
      </c>
      <c r="BM215" s="147" t="s">
        <v>262</v>
      </c>
    </row>
    <row r="216" spans="2:65" s="1" customFormat="1" ht="29.25">
      <c r="B216" s="32"/>
      <c r="D216" s="149" t="s">
        <v>167</v>
      </c>
      <c r="F216" s="150" t="s">
        <v>263</v>
      </c>
      <c r="I216" s="151"/>
      <c r="L216" s="32"/>
      <c r="M216" s="152"/>
      <c r="T216" s="56"/>
      <c r="AT216" s="17" t="s">
        <v>167</v>
      </c>
      <c r="AU216" s="17" t="s">
        <v>90</v>
      </c>
    </row>
    <row r="217" spans="2:65" s="1" customFormat="1" ht="11.25">
      <c r="B217" s="32"/>
      <c r="D217" s="153" t="s">
        <v>169</v>
      </c>
      <c r="F217" s="154" t="s">
        <v>264</v>
      </c>
      <c r="I217" s="151"/>
      <c r="L217" s="32"/>
      <c r="M217" s="152"/>
      <c r="T217" s="56"/>
      <c r="AT217" s="17" t="s">
        <v>169</v>
      </c>
      <c r="AU217" s="17" t="s">
        <v>90</v>
      </c>
    </row>
    <row r="218" spans="2:65" s="1" customFormat="1" ht="19.5">
      <c r="B218" s="32"/>
      <c r="D218" s="149" t="s">
        <v>195</v>
      </c>
      <c r="F218" s="175" t="s">
        <v>256</v>
      </c>
      <c r="I218" s="151"/>
      <c r="L218" s="32"/>
      <c r="M218" s="152"/>
      <c r="T218" s="56"/>
      <c r="AT218" s="17" t="s">
        <v>195</v>
      </c>
      <c r="AU218" s="17" t="s">
        <v>90</v>
      </c>
    </row>
    <row r="219" spans="2:65" s="12" customFormat="1" ht="11.25">
      <c r="B219" s="155"/>
      <c r="D219" s="149" t="s">
        <v>171</v>
      </c>
      <c r="E219" s="156" t="s">
        <v>1</v>
      </c>
      <c r="F219" s="157" t="s">
        <v>257</v>
      </c>
      <c r="H219" s="156" t="s">
        <v>1</v>
      </c>
      <c r="I219" s="158"/>
      <c r="L219" s="155"/>
      <c r="M219" s="159"/>
      <c r="T219" s="160"/>
      <c r="AT219" s="156" t="s">
        <v>171</v>
      </c>
      <c r="AU219" s="156" t="s">
        <v>90</v>
      </c>
      <c r="AV219" s="12" t="s">
        <v>88</v>
      </c>
      <c r="AW219" s="12" t="s">
        <v>36</v>
      </c>
      <c r="AX219" s="12" t="s">
        <v>80</v>
      </c>
      <c r="AY219" s="156" t="s">
        <v>158</v>
      </c>
    </row>
    <row r="220" spans="2:65" s="13" customFormat="1" ht="11.25">
      <c r="B220" s="161"/>
      <c r="D220" s="149" t="s">
        <v>171</v>
      </c>
      <c r="E220" s="162" t="s">
        <v>1</v>
      </c>
      <c r="F220" s="163" t="s">
        <v>265</v>
      </c>
      <c r="H220" s="164">
        <v>883.2</v>
      </c>
      <c r="I220" s="165"/>
      <c r="L220" s="161"/>
      <c r="M220" s="166"/>
      <c r="T220" s="167"/>
      <c r="AT220" s="162" t="s">
        <v>171</v>
      </c>
      <c r="AU220" s="162" t="s">
        <v>90</v>
      </c>
      <c r="AV220" s="13" t="s">
        <v>90</v>
      </c>
      <c r="AW220" s="13" t="s">
        <v>36</v>
      </c>
      <c r="AX220" s="13" t="s">
        <v>80</v>
      </c>
      <c r="AY220" s="162" t="s">
        <v>158</v>
      </c>
    </row>
    <row r="221" spans="2:65" s="14" customFormat="1" ht="11.25">
      <c r="B221" s="168"/>
      <c r="D221" s="149" t="s">
        <v>171</v>
      </c>
      <c r="E221" s="169" t="s">
        <v>1</v>
      </c>
      <c r="F221" s="170" t="s">
        <v>182</v>
      </c>
      <c r="H221" s="171">
        <v>883.2</v>
      </c>
      <c r="I221" s="172"/>
      <c r="L221" s="168"/>
      <c r="M221" s="173"/>
      <c r="T221" s="174"/>
      <c r="AT221" s="169" t="s">
        <v>171</v>
      </c>
      <c r="AU221" s="169" t="s">
        <v>90</v>
      </c>
      <c r="AV221" s="14" t="s">
        <v>165</v>
      </c>
      <c r="AW221" s="14" t="s">
        <v>36</v>
      </c>
      <c r="AX221" s="14" t="s">
        <v>88</v>
      </c>
      <c r="AY221" s="169" t="s">
        <v>158</v>
      </c>
    </row>
    <row r="222" spans="2:65" s="1" customFormat="1" ht="37.9" customHeight="1">
      <c r="B222" s="32"/>
      <c r="C222" s="136" t="s">
        <v>266</v>
      </c>
      <c r="D222" s="136" t="s">
        <v>160</v>
      </c>
      <c r="E222" s="137" t="s">
        <v>267</v>
      </c>
      <c r="F222" s="138" t="s">
        <v>268</v>
      </c>
      <c r="G222" s="139" t="s">
        <v>269</v>
      </c>
      <c r="H222" s="140">
        <v>1</v>
      </c>
      <c r="I222" s="141"/>
      <c r="J222" s="142">
        <f>ROUND(I222*H222,2)</f>
        <v>0</v>
      </c>
      <c r="K222" s="138" t="s">
        <v>270</v>
      </c>
      <c r="L222" s="32"/>
      <c r="M222" s="143" t="s">
        <v>1</v>
      </c>
      <c r="N222" s="144" t="s">
        <v>45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165</v>
      </c>
      <c r="AT222" s="147" t="s">
        <v>160</v>
      </c>
      <c r="AU222" s="147" t="s">
        <v>90</v>
      </c>
      <c r="AY222" s="17" t="s">
        <v>158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88</v>
      </c>
      <c r="BK222" s="148">
        <f>ROUND(I222*H222,2)</f>
        <v>0</v>
      </c>
      <c r="BL222" s="17" t="s">
        <v>165</v>
      </c>
      <c r="BM222" s="147" t="s">
        <v>271</v>
      </c>
    </row>
    <row r="223" spans="2:65" s="1" customFormat="1" ht="39">
      <c r="B223" s="32"/>
      <c r="D223" s="149" t="s">
        <v>195</v>
      </c>
      <c r="F223" s="175" t="s">
        <v>272</v>
      </c>
      <c r="I223" s="151"/>
      <c r="L223" s="32"/>
      <c r="M223" s="152"/>
      <c r="T223" s="56"/>
      <c r="AT223" s="17" t="s">
        <v>195</v>
      </c>
      <c r="AU223" s="17" t="s">
        <v>90</v>
      </c>
    </row>
    <row r="224" spans="2:65" s="13" customFormat="1" ht="11.25">
      <c r="B224" s="161"/>
      <c r="D224" s="149" t="s">
        <v>171</v>
      </c>
      <c r="E224" s="162" t="s">
        <v>1</v>
      </c>
      <c r="F224" s="163" t="s">
        <v>273</v>
      </c>
      <c r="H224" s="164">
        <v>1</v>
      </c>
      <c r="I224" s="165"/>
      <c r="L224" s="161"/>
      <c r="M224" s="166"/>
      <c r="T224" s="167"/>
      <c r="AT224" s="162" t="s">
        <v>171</v>
      </c>
      <c r="AU224" s="162" t="s">
        <v>90</v>
      </c>
      <c r="AV224" s="13" t="s">
        <v>90</v>
      </c>
      <c r="AW224" s="13" t="s">
        <v>36</v>
      </c>
      <c r="AX224" s="13" t="s">
        <v>80</v>
      </c>
      <c r="AY224" s="162" t="s">
        <v>158</v>
      </c>
    </row>
    <row r="225" spans="2:65" s="14" customFormat="1" ht="11.25">
      <c r="B225" s="168"/>
      <c r="D225" s="149" t="s">
        <v>171</v>
      </c>
      <c r="E225" s="169" t="s">
        <v>1</v>
      </c>
      <c r="F225" s="170" t="s">
        <v>182</v>
      </c>
      <c r="H225" s="171">
        <v>1</v>
      </c>
      <c r="I225" s="172"/>
      <c r="L225" s="168"/>
      <c r="M225" s="173"/>
      <c r="T225" s="174"/>
      <c r="AT225" s="169" t="s">
        <v>171</v>
      </c>
      <c r="AU225" s="169" t="s">
        <v>90</v>
      </c>
      <c r="AV225" s="14" t="s">
        <v>165</v>
      </c>
      <c r="AW225" s="14" t="s">
        <v>36</v>
      </c>
      <c r="AX225" s="14" t="s">
        <v>88</v>
      </c>
      <c r="AY225" s="169" t="s">
        <v>158</v>
      </c>
    </row>
    <row r="226" spans="2:65" s="1" customFormat="1" ht="37.9" customHeight="1">
      <c r="B226" s="32"/>
      <c r="C226" s="136" t="s">
        <v>274</v>
      </c>
      <c r="D226" s="136" t="s">
        <v>160</v>
      </c>
      <c r="E226" s="137" t="s">
        <v>275</v>
      </c>
      <c r="F226" s="138" t="s">
        <v>276</v>
      </c>
      <c r="G226" s="139" t="s">
        <v>215</v>
      </c>
      <c r="H226" s="140">
        <v>421.61</v>
      </c>
      <c r="I226" s="141"/>
      <c r="J226" s="142">
        <f>ROUND(I226*H226,2)</f>
        <v>0</v>
      </c>
      <c r="K226" s="138" t="s">
        <v>164</v>
      </c>
      <c r="L226" s="32"/>
      <c r="M226" s="143" t="s">
        <v>1</v>
      </c>
      <c r="N226" s="144" t="s">
        <v>45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165</v>
      </c>
      <c r="AT226" s="147" t="s">
        <v>160</v>
      </c>
      <c r="AU226" s="147" t="s">
        <v>90</v>
      </c>
      <c r="AY226" s="17" t="s">
        <v>158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88</v>
      </c>
      <c r="BK226" s="148">
        <f>ROUND(I226*H226,2)</f>
        <v>0</v>
      </c>
      <c r="BL226" s="17" t="s">
        <v>165</v>
      </c>
      <c r="BM226" s="147" t="s">
        <v>277</v>
      </c>
    </row>
    <row r="227" spans="2:65" s="1" customFormat="1" ht="39">
      <c r="B227" s="32"/>
      <c r="D227" s="149" t="s">
        <v>167</v>
      </c>
      <c r="F227" s="150" t="s">
        <v>278</v>
      </c>
      <c r="I227" s="151"/>
      <c r="L227" s="32"/>
      <c r="M227" s="152"/>
      <c r="T227" s="56"/>
      <c r="AT227" s="17" t="s">
        <v>167</v>
      </c>
      <c r="AU227" s="17" t="s">
        <v>90</v>
      </c>
    </row>
    <row r="228" spans="2:65" s="1" customFormat="1" ht="11.25">
      <c r="B228" s="32"/>
      <c r="D228" s="153" t="s">
        <v>169</v>
      </c>
      <c r="F228" s="154" t="s">
        <v>279</v>
      </c>
      <c r="I228" s="151"/>
      <c r="L228" s="32"/>
      <c r="M228" s="152"/>
      <c r="T228" s="56"/>
      <c r="AT228" s="17" t="s">
        <v>169</v>
      </c>
      <c r="AU228" s="17" t="s">
        <v>90</v>
      </c>
    </row>
    <row r="229" spans="2:65" s="1" customFormat="1" ht="19.5">
      <c r="B229" s="32"/>
      <c r="D229" s="149" t="s">
        <v>195</v>
      </c>
      <c r="F229" s="175" t="s">
        <v>256</v>
      </c>
      <c r="I229" s="151"/>
      <c r="L229" s="32"/>
      <c r="M229" s="152"/>
      <c r="T229" s="56"/>
      <c r="AT229" s="17" t="s">
        <v>195</v>
      </c>
      <c r="AU229" s="17" t="s">
        <v>90</v>
      </c>
    </row>
    <row r="230" spans="2:65" s="12" customFormat="1" ht="11.25">
      <c r="B230" s="155"/>
      <c r="D230" s="149" t="s">
        <v>171</v>
      </c>
      <c r="E230" s="156" t="s">
        <v>1</v>
      </c>
      <c r="F230" s="157" t="s">
        <v>280</v>
      </c>
      <c r="H230" s="156" t="s">
        <v>1</v>
      </c>
      <c r="I230" s="158"/>
      <c r="L230" s="155"/>
      <c r="M230" s="159"/>
      <c r="T230" s="160"/>
      <c r="AT230" s="156" t="s">
        <v>171</v>
      </c>
      <c r="AU230" s="156" t="s">
        <v>90</v>
      </c>
      <c r="AV230" s="12" t="s">
        <v>88</v>
      </c>
      <c r="AW230" s="12" t="s">
        <v>36</v>
      </c>
      <c r="AX230" s="12" t="s">
        <v>80</v>
      </c>
      <c r="AY230" s="156" t="s">
        <v>158</v>
      </c>
    </row>
    <row r="231" spans="2:65" s="13" customFormat="1" ht="11.25">
      <c r="B231" s="161"/>
      <c r="D231" s="149" t="s">
        <v>171</v>
      </c>
      <c r="E231" s="162" t="s">
        <v>1</v>
      </c>
      <c r="F231" s="163" t="s">
        <v>281</v>
      </c>
      <c r="H231" s="164">
        <v>125.87</v>
      </c>
      <c r="I231" s="165"/>
      <c r="L231" s="161"/>
      <c r="M231" s="166"/>
      <c r="T231" s="167"/>
      <c r="AT231" s="162" t="s">
        <v>171</v>
      </c>
      <c r="AU231" s="162" t="s">
        <v>90</v>
      </c>
      <c r="AV231" s="13" t="s">
        <v>90</v>
      </c>
      <c r="AW231" s="13" t="s">
        <v>36</v>
      </c>
      <c r="AX231" s="13" t="s">
        <v>80</v>
      </c>
      <c r="AY231" s="162" t="s">
        <v>158</v>
      </c>
    </row>
    <row r="232" spans="2:65" s="12" customFormat="1" ht="22.5">
      <c r="B232" s="155"/>
      <c r="D232" s="149" t="s">
        <v>171</v>
      </c>
      <c r="E232" s="156" t="s">
        <v>1</v>
      </c>
      <c r="F232" s="157" t="s">
        <v>282</v>
      </c>
      <c r="H232" s="156" t="s">
        <v>1</v>
      </c>
      <c r="I232" s="158"/>
      <c r="L232" s="155"/>
      <c r="M232" s="159"/>
      <c r="T232" s="160"/>
      <c r="AT232" s="156" t="s">
        <v>171</v>
      </c>
      <c r="AU232" s="156" t="s">
        <v>90</v>
      </c>
      <c r="AV232" s="12" t="s">
        <v>88</v>
      </c>
      <c r="AW232" s="12" t="s">
        <v>36</v>
      </c>
      <c r="AX232" s="12" t="s">
        <v>80</v>
      </c>
      <c r="AY232" s="156" t="s">
        <v>158</v>
      </c>
    </row>
    <row r="233" spans="2:65" s="13" customFormat="1" ht="11.25">
      <c r="B233" s="161"/>
      <c r="D233" s="149" t="s">
        <v>171</v>
      </c>
      <c r="E233" s="162" t="s">
        <v>1</v>
      </c>
      <c r="F233" s="163" t="s">
        <v>283</v>
      </c>
      <c r="H233" s="164">
        <v>251.74</v>
      </c>
      <c r="I233" s="165"/>
      <c r="L233" s="161"/>
      <c r="M233" s="166"/>
      <c r="T233" s="167"/>
      <c r="AT233" s="162" t="s">
        <v>171</v>
      </c>
      <c r="AU233" s="162" t="s">
        <v>90</v>
      </c>
      <c r="AV233" s="13" t="s">
        <v>90</v>
      </c>
      <c r="AW233" s="13" t="s">
        <v>36</v>
      </c>
      <c r="AX233" s="13" t="s">
        <v>80</v>
      </c>
      <c r="AY233" s="162" t="s">
        <v>158</v>
      </c>
    </row>
    <row r="234" spans="2:65" s="13" customFormat="1" ht="11.25">
      <c r="B234" s="161"/>
      <c r="D234" s="149" t="s">
        <v>171</v>
      </c>
      <c r="E234" s="162" t="s">
        <v>1</v>
      </c>
      <c r="F234" s="163" t="s">
        <v>284</v>
      </c>
      <c r="H234" s="164">
        <v>44</v>
      </c>
      <c r="I234" s="165"/>
      <c r="L234" s="161"/>
      <c r="M234" s="166"/>
      <c r="T234" s="167"/>
      <c r="AT234" s="162" t="s">
        <v>171</v>
      </c>
      <c r="AU234" s="162" t="s">
        <v>90</v>
      </c>
      <c r="AV234" s="13" t="s">
        <v>90</v>
      </c>
      <c r="AW234" s="13" t="s">
        <v>36</v>
      </c>
      <c r="AX234" s="13" t="s">
        <v>80</v>
      </c>
      <c r="AY234" s="162" t="s">
        <v>158</v>
      </c>
    </row>
    <row r="235" spans="2:65" s="14" customFormat="1" ht="11.25">
      <c r="B235" s="168"/>
      <c r="D235" s="149" t="s">
        <v>171</v>
      </c>
      <c r="E235" s="169" t="s">
        <v>1</v>
      </c>
      <c r="F235" s="170" t="s">
        <v>182</v>
      </c>
      <c r="H235" s="171">
        <v>421.61</v>
      </c>
      <c r="I235" s="172"/>
      <c r="L235" s="168"/>
      <c r="M235" s="173"/>
      <c r="T235" s="174"/>
      <c r="AT235" s="169" t="s">
        <v>171</v>
      </c>
      <c r="AU235" s="169" t="s">
        <v>90</v>
      </c>
      <c r="AV235" s="14" t="s">
        <v>165</v>
      </c>
      <c r="AW235" s="14" t="s">
        <v>36</v>
      </c>
      <c r="AX235" s="14" t="s">
        <v>88</v>
      </c>
      <c r="AY235" s="169" t="s">
        <v>158</v>
      </c>
    </row>
    <row r="236" spans="2:65" s="1" customFormat="1" ht="37.9" customHeight="1">
      <c r="B236" s="32"/>
      <c r="C236" s="136" t="s">
        <v>8</v>
      </c>
      <c r="D236" s="136" t="s">
        <v>160</v>
      </c>
      <c r="E236" s="137" t="s">
        <v>285</v>
      </c>
      <c r="F236" s="138" t="s">
        <v>286</v>
      </c>
      <c r="G236" s="139" t="s">
        <v>215</v>
      </c>
      <c r="H236" s="140">
        <v>4366</v>
      </c>
      <c r="I236" s="141"/>
      <c r="J236" s="142">
        <f>ROUND(I236*H236,2)</f>
        <v>0</v>
      </c>
      <c r="K236" s="138" t="s">
        <v>164</v>
      </c>
      <c r="L236" s="32"/>
      <c r="M236" s="143" t="s">
        <v>1</v>
      </c>
      <c r="N236" s="144" t="s">
        <v>45</v>
      </c>
      <c r="P236" s="145">
        <f>O236*H236</f>
        <v>0</v>
      </c>
      <c r="Q236" s="145">
        <v>0</v>
      </c>
      <c r="R236" s="145">
        <f>Q236*H236</f>
        <v>0</v>
      </c>
      <c r="S236" s="145">
        <v>0</v>
      </c>
      <c r="T236" s="146">
        <f>S236*H236</f>
        <v>0</v>
      </c>
      <c r="AR236" s="147" t="s">
        <v>165</v>
      </c>
      <c r="AT236" s="147" t="s">
        <v>160</v>
      </c>
      <c r="AU236" s="147" t="s">
        <v>90</v>
      </c>
      <c r="AY236" s="17" t="s">
        <v>158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88</v>
      </c>
      <c r="BK236" s="148">
        <f>ROUND(I236*H236,2)</f>
        <v>0</v>
      </c>
      <c r="BL236" s="17" t="s">
        <v>165</v>
      </c>
      <c r="BM236" s="147" t="s">
        <v>287</v>
      </c>
    </row>
    <row r="237" spans="2:65" s="1" customFormat="1" ht="39">
      <c r="B237" s="32"/>
      <c r="D237" s="149" t="s">
        <v>167</v>
      </c>
      <c r="F237" s="150" t="s">
        <v>288</v>
      </c>
      <c r="I237" s="151"/>
      <c r="L237" s="32"/>
      <c r="M237" s="152"/>
      <c r="T237" s="56"/>
      <c r="AT237" s="17" t="s">
        <v>167</v>
      </c>
      <c r="AU237" s="17" t="s">
        <v>90</v>
      </c>
    </row>
    <row r="238" spans="2:65" s="1" customFormat="1" ht="11.25">
      <c r="B238" s="32"/>
      <c r="D238" s="153" t="s">
        <v>169</v>
      </c>
      <c r="F238" s="154" t="s">
        <v>289</v>
      </c>
      <c r="I238" s="151"/>
      <c r="L238" s="32"/>
      <c r="M238" s="152"/>
      <c r="T238" s="56"/>
      <c r="AT238" s="17" t="s">
        <v>169</v>
      </c>
      <c r="AU238" s="17" t="s">
        <v>90</v>
      </c>
    </row>
    <row r="239" spans="2:65" s="1" customFormat="1" ht="19.5">
      <c r="B239" s="32"/>
      <c r="D239" s="149" t="s">
        <v>195</v>
      </c>
      <c r="F239" s="175" t="s">
        <v>256</v>
      </c>
      <c r="I239" s="151"/>
      <c r="L239" s="32"/>
      <c r="M239" s="152"/>
      <c r="T239" s="56"/>
      <c r="AT239" s="17" t="s">
        <v>195</v>
      </c>
      <c r="AU239" s="17" t="s">
        <v>90</v>
      </c>
    </row>
    <row r="240" spans="2:65" s="12" customFormat="1" ht="11.25">
      <c r="B240" s="155"/>
      <c r="D240" s="149" t="s">
        <v>171</v>
      </c>
      <c r="E240" s="156" t="s">
        <v>1</v>
      </c>
      <c r="F240" s="157" t="s">
        <v>290</v>
      </c>
      <c r="H240" s="156" t="s">
        <v>1</v>
      </c>
      <c r="I240" s="158"/>
      <c r="L240" s="155"/>
      <c r="M240" s="159"/>
      <c r="T240" s="160"/>
      <c r="AT240" s="156" t="s">
        <v>171</v>
      </c>
      <c r="AU240" s="156" t="s">
        <v>90</v>
      </c>
      <c r="AV240" s="12" t="s">
        <v>88</v>
      </c>
      <c r="AW240" s="12" t="s">
        <v>36</v>
      </c>
      <c r="AX240" s="12" t="s">
        <v>80</v>
      </c>
      <c r="AY240" s="156" t="s">
        <v>158</v>
      </c>
    </row>
    <row r="241" spans="2:65" s="13" customFormat="1" ht="11.25">
      <c r="B241" s="161"/>
      <c r="D241" s="149" t="s">
        <v>171</v>
      </c>
      <c r="E241" s="162" t="s">
        <v>1</v>
      </c>
      <c r="F241" s="163" t="s">
        <v>291</v>
      </c>
      <c r="H241" s="164">
        <v>3134.3</v>
      </c>
      <c r="I241" s="165"/>
      <c r="L241" s="161"/>
      <c r="M241" s="166"/>
      <c r="T241" s="167"/>
      <c r="AT241" s="162" t="s">
        <v>171</v>
      </c>
      <c r="AU241" s="162" t="s">
        <v>90</v>
      </c>
      <c r="AV241" s="13" t="s">
        <v>90</v>
      </c>
      <c r="AW241" s="13" t="s">
        <v>36</v>
      </c>
      <c r="AX241" s="13" t="s">
        <v>80</v>
      </c>
      <c r="AY241" s="162" t="s">
        <v>158</v>
      </c>
    </row>
    <row r="242" spans="2:65" s="13" customFormat="1" ht="11.25">
      <c r="B242" s="161"/>
      <c r="D242" s="149" t="s">
        <v>171</v>
      </c>
      <c r="E242" s="162" t="s">
        <v>1</v>
      </c>
      <c r="F242" s="163" t="s">
        <v>292</v>
      </c>
      <c r="H242" s="164">
        <v>883.2</v>
      </c>
      <c r="I242" s="165"/>
      <c r="L242" s="161"/>
      <c r="M242" s="166"/>
      <c r="T242" s="167"/>
      <c r="AT242" s="162" t="s">
        <v>171</v>
      </c>
      <c r="AU242" s="162" t="s">
        <v>90</v>
      </c>
      <c r="AV242" s="13" t="s">
        <v>90</v>
      </c>
      <c r="AW242" s="13" t="s">
        <v>36</v>
      </c>
      <c r="AX242" s="13" t="s">
        <v>80</v>
      </c>
      <c r="AY242" s="162" t="s">
        <v>158</v>
      </c>
    </row>
    <row r="243" spans="2:65" s="12" customFormat="1" ht="11.25">
      <c r="B243" s="155"/>
      <c r="D243" s="149" t="s">
        <v>171</v>
      </c>
      <c r="E243" s="156" t="s">
        <v>1</v>
      </c>
      <c r="F243" s="157" t="s">
        <v>293</v>
      </c>
      <c r="H243" s="156" t="s">
        <v>1</v>
      </c>
      <c r="I243" s="158"/>
      <c r="L243" s="155"/>
      <c r="M243" s="159"/>
      <c r="T243" s="160"/>
      <c r="AT243" s="156" t="s">
        <v>171</v>
      </c>
      <c r="AU243" s="156" t="s">
        <v>90</v>
      </c>
      <c r="AV243" s="12" t="s">
        <v>88</v>
      </c>
      <c r="AW243" s="12" t="s">
        <v>36</v>
      </c>
      <c r="AX243" s="12" t="s">
        <v>80</v>
      </c>
      <c r="AY243" s="156" t="s">
        <v>158</v>
      </c>
    </row>
    <row r="244" spans="2:65" s="13" customFormat="1" ht="11.25">
      <c r="B244" s="161"/>
      <c r="D244" s="149" t="s">
        <v>171</v>
      </c>
      <c r="E244" s="162" t="s">
        <v>1</v>
      </c>
      <c r="F244" s="163" t="s">
        <v>294</v>
      </c>
      <c r="H244" s="164">
        <v>348.5</v>
      </c>
      <c r="I244" s="165"/>
      <c r="L244" s="161"/>
      <c r="M244" s="166"/>
      <c r="T244" s="167"/>
      <c r="AT244" s="162" t="s">
        <v>171</v>
      </c>
      <c r="AU244" s="162" t="s">
        <v>90</v>
      </c>
      <c r="AV244" s="13" t="s">
        <v>90</v>
      </c>
      <c r="AW244" s="13" t="s">
        <v>36</v>
      </c>
      <c r="AX244" s="13" t="s">
        <v>80</v>
      </c>
      <c r="AY244" s="162" t="s">
        <v>158</v>
      </c>
    </row>
    <row r="245" spans="2:65" s="14" customFormat="1" ht="11.25">
      <c r="B245" s="168"/>
      <c r="D245" s="149" t="s">
        <v>171</v>
      </c>
      <c r="E245" s="169" t="s">
        <v>1</v>
      </c>
      <c r="F245" s="170" t="s">
        <v>182</v>
      </c>
      <c r="H245" s="171">
        <v>4366</v>
      </c>
      <c r="I245" s="172"/>
      <c r="L245" s="168"/>
      <c r="M245" s="173"/>
      <c r="T245" s="174"/>
      <c r="AT245" s="169" t="s">
        <v>171</v>
      </c>
      <c r="AU245" s="169" t="s">
        <v>90</v>
      </c>
      <c r="AV245" s="14" t="s">
        <v>165</v>
      </c>
      <c r="AW245" s="14" t="s">
        <v>36</v>
      </c>
      <c r="AX245" s="14" t="s">
        <v>88</v>
      </c>
      <c r="AY245" s="169" t="s">
        <v>158</v>
      </c>
    </row>
    <row r="246" spans="2:65" s="1" customFormat="1" ht="44.25" customHeight="1">
      <c r="B246" s="32"/>
      <c r="C246" s="136" t="s">
        <v>295</v>
      </c>
      <c r="D246" s="136" t="s">
        <v>160</v>
      </c>
      <c r="E246" s="137" t="s">
        <v>296</v>
      </c>
      <c r="F246" s="138" t="s">
        <v>297</v>
      </c>
      <c r="G246" s="139" t="s">
        <v>215</v>
      </c>
      <c r="H246" s="140">
        <v>3672.5</v>
      </c>
      <c r="I246" s="141"/>
      <c r="J246" s="142">
        <f>ROUND(I246*H246,2)</f>
        <v>0</v>
      </c>
      <c r="K246" s="138" t="s">
        <v>270</v>
      </c>
      <c r="L246" s="32"/>
      <c r="M246" s="143" t="s">
        <v>1</v>
      </c>
      <c r="N246" s="144" t="s">
        <v>45</v>
      </c>
      <c r="P246" s="145">
        <f>O246*H246</f>
        <v>0</v>
      </c>
      <c r="Q246" s="145">
        <v>0</v>
      </c>
      <c r="R246" s="145">
        <f>Q246*H246</f>
        <v>0</v>
      </c>
      <c r="S246" s="145">
        <v>0</v>
      </c>
      <c r="T246" s="146">
        <f>S246*H246</f>
        <v>0</v>
      </c>
      <c r="AR246" s="147" t="s">
        <v>165</v>
      </c>
      <c r="AT246" s="147" t="s">
        <v>160</v>
      </c>
      <c r="AU246" s="147" t="s">
        <v>90</v>
      </c>
      <c r="AY246" s="17" t="s">
        <v>158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88</v>
      </c>
      <c r="BK246" s="148">
        <f>ROUND(I246*H246,2)</f>
        <v>0</v>
      </c>
      <c r="BL246" s="17" t="s">
        <v>165</v>
      </c>
      <c r="BM246" s="147" t="s">
        <v>298</v>
      </c>
    </row>
    <row r="247" spans="2:65" s="1" customFormat="1" ht="19.5">
      <c r="B247" s="32"/>
      <c r="D247" s="149" t="s">
        <v>195</v>
      </c>
      <c r="F247" s="175" t="s">
        <v>256</v>
      </c>
      <c r="I247" s="151"/>
      <c r="L247" s="32"/>
      <c r="M247" s="152"/>
      <c r="T247" s="56"/>
      <c r="AT247" s="17" t="s">
        <v>195</v>
      </c>
      <c r="AU247" s="17" t="s">
        <v>90</v>
      </c>
    </row>
    <row r="248" spans="2:65" s="12" customFormat="1" ht="11.25">
      <c r="B248" s="155"/>
      <c r="D248" s="149" t="s">
        <v>171</v>
      </c>
      <c r="E248" s="156" t="s">
        <v>1</v>
      </c>
      <c r="F248" s="157" t="s">
        <v>299</v>
      </c>
      <c r="H248" s="156" t="s">
        <v>1</v>
      </c>
      <c r="I248" s="158"/>
      <c r="L248" s="155"/>
      <c r="M248" s="159"/>
      <c r="T248" s="160"/>
      <c r="AT248" s="156" t="s">
        <v>171</v>
      </c>
      <c r="AU248" s="156" t="s">
        <v>90</v>
      </c>
      <c r="AV248" s="12" t="s">
        <v>88</v>
      </c>
      <c r="AW248" s="12" t="s">
        <v>36</v>
      </c>
      <c r="AX248" s="12" t="s">
        <v>80</v>
      </c>
      <c r="AY248" s="156" t="s">
        <v>158</v>
      </c>
    </row>
    <row r="249" spans="2:65" s="13" customFormat="1" ht="11.25">
      <c r="B249" s="161"/>
      <c r="D249" s="149" t="s">
        <v>171</v>
      </c>
      <c r="E249" s="162" t="s">
        <v>1</v>
      </c>
      <c r="F249" s="163" t="s">
        <v>300</v>
      </c>
      <c r="H249" s="164">
        <v>3134.3</v>
      </c>
      <c r="I249" s="165"/>
      <c r="L249" s="161"/>
      <c r="M249" s="166"/>
      <c r="T249" s="167"/>
      <c r="AT249" s="162" t="s">
        <v>171</v>
      </c>
      <c r="AU249" s="162" t="s">
        <v>90</v>
      </c>
      <c r="AV249" s="13" t="s">
        <v>90</v>
      </c>
      <c r="AW249" s="13" t="s">
        <v>36</v>
      </c>
      <c r="AX249" s="13" t="s">
        <v>80</v>
      </c>
      <c r="AY249" s="162" t="s">
        <v>158</v>
      </c>
    </row>
    <row r="250" spans="2:65" s="13" customFormat="1" ht="11.25">
      <c r="B250" s="161"/>
      <c r="D250" s="149" t="s">
        <v>171</v>
      </c>
      <c r="E250" s="162" t="s">
        <v>1</v>
      </c>
      <c r="F250" s="163" t="s">
        <v>301</v>
      </c>
      <c r="H250" s="164">
        <v>883.2</v>
      </c>
      <c r="I250" s="165"/>
      <c r="L250" s="161"/>
      <c r="M250" s="166"/>
      <c r="T250" s="167"/>
      <c r="AT250" s="162" t="s">
        <v>171</v>
      </c>
      <c r="AU250" s="162" t="s">
        <v>90</v>
      </c>
      <c r="AV250" s="13" t="s">
        <v>90</v>
      </c>
      <c r="AW250" s="13" t="s">
        <v>36</v>
      </c>
      <c r="AX250" s="13" t="s">
        <v>80</v>
      </c>
      <c r="AY250" s="162" t="s">
        <v>158</v>
      </c>
    </row>
    <row r="251" spans="2:65" s="13" customFormat="1" ht="11.25">
      <c r="B251" s="161"/>
      <c r="D251" s="149" t="s">
        <v>171</v>
      </c>
      <c r="E251" s="162" t="s">
        <v>1</v>
      </c>
      <c r="F251" s="163" t="s">
        <v>302</v>
      </c>
      <c r="H251" s="164">
        <v>3.5</v>
      </c>
      <c r="I251" s="165"/>
      <c r="L251" s="161"/>
      <c r="M251" s="166"/>
      <c r="T251" s="167"/>
      <c r="AT251" s="162" t="s">
        <v>171</v>
      </c>
      <c r="AU251" s="162" t="s">
        <v>90</v>
      </c>
      <c r="AV251" s="13" t="s">
        <v>90</v>
      </c>
      <c r="AW251" s="13" t="s">
        <v>36</v>
      </c>
      <c r="AX251" s="13" t="s">
        <v>80</v>
      </c>
      <c r="AY251" s="162" t="s">
        <v>158</v>
      </c>
    </row>
    <row r="252" spans="2:65" s="13" customFormat="1" ht="11.25">
      <c r="B252" s="161"/>
      <c r="D252" s="149" t="s">
        <v>171</v>
      </c>
      <c r="E252" s="162" t="s">
        <v>1</v>
      </c>
      <c r="F252" s="163" t="s">
        <v>303</v>
      </c>
      <c r="H252" s="164">
        <v>-348.5</v>
      </c>
      <c r="I252" s="165"/>
      <c r="L252" s="161"/>
      <c r="M252" s="166"/>
      <c r="T252" s="167"/>
      <c r="AT252" s="162" t="s">
        <v>171</v>
      </c>
      <c r="AU252" s="162" t="s">
        <v>90</v>
      </c>
      <c r="AV252" s="13" t="s">
        <v>90</v>
      </c>
      <c r="AW252" s="13" t="s">
        <v>36</v>
      </c>
      <c r="AX252" s="13" t="s">
        <v>80</v>
      </c>
      <c r="AY252" s="162" t="s">
        <v>158</v>
      </c>
    </row>
    <row r="253" spans="2:65" s="14" customFormat="1" ht="11.25">
      <c r="B253" s="168"/>
      <c r="D253" s="149" t="s">
        <v>171</v>
      </c>
      <c r="E253" s="169" t="s">
        <v>1</v>
      </c>
      <c r="F253" s="170" t="s">
        <v>182</v>
      </c>
      <c r="H253" s="171">
        <v>3672.5</v>
      </c>
      <c r="I253" s="172"/>
      <c r="L253" s="168"/>
      <c r="M253" s="173"/>
      <c r="T253" s="174"/>
      <c r="AT253" s="169" t="s">
        <v>171</v>
      </c>
      <c r="AU253" s="169" t="s">
        <v>90</v>
      </c>
      <c r="AV253" s="14" t="s">
        <v>165</v>
      </c>
      <c r="AW253" s="14" t="s">
        <v>36</v>
      </c>
      <c r="AX253" s="14" t="s">
        <v>88</v>
      </c>
      <c r="AY253" s="169" t="s">
        <v>158</v>
      </c>
    </row>
    <row r="254" spans="2:65" s="1" customFormat="1" ht="24.2" customHeight="1">
      <c r="B254" s="32"/>
      <c r="C254" s="136" t="s">
        <v>304</v>
      </c>
      <c r="D254" s="136" t="s">
        <v>160</v>
      </c>
      <c r="E254" s="137" t="s">
        <v>305</v>
      </c>
      <c r="F254" s="138" t="s">
        <v>306</v>
      </c>
      <c r="G254" s="139" t="s">
        <v>215</v>
      </c>
      <c r="H254" s="140">
        <v>295.74</v>
      </c>
      <c r="I254" s="141"/>
      <c r="J254" s="142">
        <f>ROUND(I254*H254,2)</f>
        <v>0</v>
      </c>
      <c r="K254" s="138" t="s">
        <v>164</v>
      </c>
      <c r="L254" s="32"/>
      <c r="M254" s="143" t="s">
        <v>1</v>
      </c>
      <c r="N254" s="144" t="s">
        <v>45</v>
      </c>
      <c r="P254" s="145">
        <f>O254*H254</f>
        <v>0</v>
      </c>
      <c r="Q254" s="145">
        <v>0</v>
      </c>
      <c r="R254" s="145">
        <f>Q254*H254</f>
        <v>0</v>
      </c>
      <c r="S254" s="145">
        <v>0</v>
      </c>
      <c r="T254" s="146">
        <f>S254*H254</f>
        <v>0</v>
      </c>
      <c r="AR254" s="147" t="s">
        <v>165</v>
      </c>
      <c r="AT254" s="147" t="s">
        <v>160</v>
      </c>
      <c r="AU254" s="147" t="s">
        <v>90</v>
      </c>
      <c r="AY254" s="17" t="s">
        <v>158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88</v>
      </c>
      <c r="BK254" s="148">
        <f>ROUND(I254*H254,2)</f>
        <v>0</v>
      </c>
      <c r="BL254" s="17" t="s">
        <v>165</v>
      </c>
      <c r="BM254" s="147" t="s">
        <v>307</v>
      </c>
    </row>
    <row r="255" spans="2:65" s="1" customFormat="1" ht="29.25">
      <c r="B255" s="32"/>
      <c r="D255" s="149" t="s">
        <v>167</v>
      </c>
      <c r="F255" s="150" t="s">
        <v>308</v>
      </c>
      <c r="I255" s="151"/>
      <c r="L255" s="32"/>
      <c r="M255" s="152"/>
      <c r="T255" s="56"/>
      <c r="AT255" s="17" t="s">
        <v>167</v>
      </c>
      <c r="AU255" s="17" t="s">
        <v>90</v>
      </c>
    </row>
    <row r="256" spans="2:65" s="1" customFormat="1" ht="11.25">
      <c r="B256" s="32"/>
      <c r="D256" s="153" t="s">
        <v>169</v>
      </c>
      <c r="F256" s="154" t="s">
        <v>309</v>
      </c>
      <c r="I256" s="151"/>
      <c r="L256" s="32"/>
      <c r="M256" s="152"/>
      <c r="T256" s="56"/>
      <c r="AT256" s="17" t="s">
        <v>169</v>
      </c>
      <c r="AU256" s="17" t="s">
        <v>90</v>
      </c>
    </row>
    <row r="257" spans="2:65" s="1" customFormat="1" ht="19.5">
      <c r="B257" s="32"/>
      <c r="D257" s="149" t="s">
        <v>195</v>
      </c>
      <c r="F257" s="175" t="s">
        <v>256</v>
      </c>
      <c r="I257" s="151"/>
      <c r="L257" s="32"/>
      <c r="M257" s="152"/>
      <c r="T257" s="56"/>
      <c r="AT257" s="17" t="s">
        <v>195</v>
      </c>
      <c r="AU257" s="17" t="s">
        <v>90</v>
      </c>
    </row>
    <row r="258" spans="2:65" s="12" customFormat="1" ht="11.25">
      <c r="B258" s="155"/>
      <c r="D258" s="149" t="s">
        <v>171</v>
      </c>
      <c r="E258" s="156" t="s">
        <v>1</v>
      </c>
      <c r="F258" s="157" t="s">
        <v>310</v>
      </c>
      <c r="H258" s="156" t="s">
        <v>1</v>
      </c>
      <c r="I258" s="158"/>
      <c r="L258" s="155"/>
      <c r="M258" s="159"/>
      <c r="T258" s="160"/>
      <c r="AT258" s="156" t="s">
        <v>171</v>
      </c>
      <c r="AU258" s="156" t="s">
        <v>90</v>
      </c>
      <c r="AV258" s="12" t="s">
        <v>88</v>
      </c>
      <c r="AW258" s="12" t="s">
        <v>36</v>
      </c>
      <c r="AX258" s="12" t="s">
        <v>80</v>
      </c>
      <c r="AY258" s="156" t="s">
        <v>158</v>
      </c>
    </row>
    <row r="259" spans="2:65" s="13" customFormat="1" ht="11.25">
      <c r="B259" s="161"/>
      <c r="D259" s="149" t="s">
        <v>171</v>
      </c>
      <c r="E259" s="162" t="s">
        <v>1</v>
      </c>
      <c r="F259" s="163" t="s">
        <v>283</v>
      </c>
      <c r="H259" s="164">
        <v>251.74</v>
      </c>
      <c r="I259" s="165"/>
      <c r="L259" s="161"/>
      <c r="M259" s="166"/>
      <c r="T259" s="167"/>
      <c r="AT259" s="162" t="s">
        <v>171</v>
      </c>
      <c r="AU259" s="162" t="s">
        <v>90</v>
      </c>
      <c r="AV259" s="13" t="s">
        <v>90</v>
      </c>
      <c r="AW259" s="13" t="s">
        <v>36</v>
      </c>
      <c r="AX259" s="13" t="s">
        <v>80</v>
      </c>
      <c r="AY259" s="162" t="s">
        <v>158</v>
      </c>
    </row>
    <row r="260" spans="2:65" s="13" customFormat="1" ht="11.25">
      <c r="B260" s="161"/>
      <c r="D260" s="149" t="s">
        <v>171</v>
      </c>
      <c r="E260" s="162" t="s">
        <v>1</v>
      </c>
      <c r="F260" s="163" t="s">
        <v>284</v>
      </c>
      <c r="H260" s="164">
        <v>44</v>
      </c>
      <c r="I260" s="165"/>
      <c r="L260" s="161"/>
      <c r="M260" s="166"/>
      <c r="T260" s="167"/>
      <c r="AT260" s="162" t="s">
        <v>171</v>
      </c>
      <c r="AU260" s="162" t="s">
        <v>90</v>
      </c>
      <c r="AV260" s="13" t="s">
        <v>90</v>
      </c>
      <c r="AW260" s="13" t="s">
        <v>36</v>
      </c>
      <c r="AX260" s="13" t="s">
        <v>80</v>
      </c>
      <c r="AY260" s="162" t="s">
        <v>158</v>
      </c>
    </row>
    <row r="261" spans="2:65" s="14" customFormat="1" ht="11.25">
      <c r="B261" s="168"/>
      <c r="D261" s="149" t="s">
        <v>171</v>
      </c>
      <c r="E261" s="169" t="s">
        <v>1</v>
      </c>
      <c r="F261" s="170" t="s">
        <v>182</v>
      </c>
      <c r="H261" s="171">
        <v>295.74</v>
      </c>
      <c r="I261" s="172"/>
      <c r="L261" s="168"/>
      <c r="M261" s="173"/>
      <c r="T261" s="174"/>
      <c r="AT261" s="169" t="s">
        <v>171</v>
      </c>
      <c r="AU261" s="169" t="s">
        <v>90</v>
      </c>
      <c r="AV261" s="14" t="s">
        <v>165</v>
      </c>
      <c r="AW261" s="14" t="s">
        <v>36</v>
      </c>
      <c r="AX261" s="14" t="s">
        <v>88</v>
      </c>
      <c r="AY261" s="169" t="s">
        <v>158</v>
      </c>
    </row>
    <row r="262" spans="2:65" s="1" customFormat="1" ht="24.2" customHeight="1">
      <c r="B262" s="32"/>
      <c r="C262" s="136" t="s">
        <v>311</v>
      </c>
      <c r="D262" s="136" t="s">
        <v>160</v>
      </c>
      <c r="E262" s="137" t="s">
        <v>312</v>
      </c>
      <c r="F262" s="138" t="s">
        <v>313</v>
      </c>
      <c r="G262" s="139" t="s">
        <v>215</v>
      </c>
      <c r="H262" s="140">
        <v>348.5</v>
      </c>
      <c r="I262" s="141"/>
      <c r="J262" s="142">
        <f>ROUND(I262*H262,2)</f>
        <v>0</v>
      </c>
      <c r="K262" s="138" t="s">
        <v>164</v>
      </c>
      <c r="L262" s="32"/>
      <c r="M262" s="143" t="s">
        <v>1</v>
      </c>
      <c r="N262" s="144" t="s">
        <v>45</v>
      </c>
      <c r="P262" s="145">
        <f>O262*H262</f>
        <v>0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AR262" s="147" t="s">
        <v>165</v>
      </c>
      <c r="AT262" s="147" t="s">
        <v>160</v>
      </c>
      <c r="AU262" s="147" t="s">
        <v>90</v>
      </c>
      <c r="AY262" s="17" t="s">
        <v>158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88</v>
      </c>
      <c r="BK262" s="148">
        <f>ROUND(I262*H262,2)</f>
        <v>0</v>
      </c>
      <c r="BL262" s="17" t="s">
        <v>165</v>
      </c>
      <c r="BM262" s="147" t="s">
        <v>314</v>
      </c>
    </row>
    <row r="263" spans="2:65" s="1" customFormat="1" ht="29.25">
      <c r="B263" s="32"/>
      <c r="D263" s="149" t="s">
        <v>167</v>
      </c>
      <c r="F263" s="150" t="s">
        <v>315</v>
      </c>
      <c r="I263" s="151"/>
      <c r="L263" s="32"/>
      <c r="M263" s="152"/>
      <c r="T263" s="56"/>
      <c r="AT263" s="17" t="s">
        <v>167</v>
      </c>
      <c r="AU263" s="17" t="s">
        <v>90</v>
      </c>
    </row>
    <row r="264" spans="2:65" s="1" customFormat="1" ht="11.25">
      <c r="B264" s="32"/>
      <c r="D264" s="153" t="s">
        <v>169</v>
      </c>
      <c r="F264" s="154" t="s">
        <v>316</v>
      </c>
      <c r="I264" s="151"/>
      <c r="L264" s="32"/>
      <c r="M264" s="152"/>
      <c r="T264" s="56"/>
      <c r="AT264" s="17" t="s">
        <v>169</v>
      </c>
      <c r="AU264" s="17" t="s">
        <v>90</v>
      </c>
    </row>
    <row r="265" spans="2:65" s="1" customFormat="1" ht="19.5">
      <c r="B265" s="32"/>
      <c r="D265" s="149" t="s">
        <v>195</v>
      </c>
      <c r="F265" s="175" t="s">
        <v>256</v>
      </c>
      <c r="I265" s="151"/>
      <c r="L265" s="32"/>
      <c r="M265" s="152"/>
      <c r="T265" s="56"/>
      <c r="AT265" s="17" t="s">
        <v>195</v>
      </c>
      <c r="AU265" s="17" t="s">
        <v>90</v>
      </c>
    </row>
    <row r="266" spans="2:65" s="12" customFormat="1" ht="11.25">
      <c r="B266" s="155"/>
      <c r="D266" s="149" t="s">
        <v>171</v>
      </c>
      <c r="E266" s="156" t="s">
        <v>1</v>
      </c>
      <c r="F266" s="157" t="s">
        <v>317</v>
      </c>
      <c r="H266" s="156" t="s">
        <v>1</v>
      </c>
      <c r="I266" s="158"/>
      <c r="L266" s="155"/>
      <c r="M266" s="159"/>
      <c r="T266" s="160"/>
      <c r="AT266" s="156" t="s">
        <v>171</v>
      </c>
      <c r="AU266" s="156" t="s">
        <v>90</v>
      </c>
      <c r="AV266" s="12" t="s">
        <v>88</v>
      </c>
      <c r="AW266" s="12" t="s">
        <v>36</v>
      </c>
      <c r="AX266" s="12" t="s">
        <v>80</v>
      </c>
      <c r="AY266" s="156" t="s">
        <v>158</v>
      </c>
    </row>
    <row r="267" spans="2:65" s="13" customFormat="1" ht="11.25">
      <c r="B267" s="161"/>
      <c r="D267" s="149" t="s">
        <v>171</v>
      </c>
      <c r="E267" s="162" t="s">
        <v>1</v>
      </c>
      <c r="F267" s="163" t="s">
        <v>294</v>
      </c>
      <c r="H267" s="164">
        <v>348.5</v>
      </c>
      <c r="I267" s="165"/>
      <c r="L267" s="161"/>
      <c r="M267" s="166"/>
      <c r="T267" s="167"/>
      <c r="AT267" s="162" t="s">
        <v>171</v>
      </c>
      <c r="AU267" s="162" t="s">
        <v>90</v>
      </c>
      <c r="AV267" s="13" t="s">
        <v>90</v>
      </c>
      <c r="AW267" s="13" t="s">
        <v>36</v>
      </c>
      <c r="AX267" s="13" t="s">
        <v>80</v>
      </c>
      <c r="AY267" s="162" t="s">
        <v>158</v>
      </c>
    </row>
    <row r="268" spans="2:65" s="14" customFormat="1" ht="11.25">
      <c r="B268" s="168"/>
      <c r="D268" s="149" t="s">
        <v>171</v>
      </c>
      <c r="E268" s="169" t="s">
        <v>1</v>
      </c>
      <c r="F268" s="170" t="s">
        <v>182</v>
      </c>
      <c r="H268" s="171">
        <v>348.5</v>
      </c>
      <c r="I268" s="172"/>
      <c r="L268" s="168"/>
      <c r="M268" s="173"/>
      <c r="T268" s="174"/>
      <c r="AT268" s="169" t="s">
        <v>171</v>
      </c>
      <c r="AU268" s="169" t="s">
        <v>90</v>
      </c>
      <c r="AV268" s="14" t="s">
        <v>165</v>
      </c>
      <c r="AW268" s="14" t="s">
        <v>36</v>
      </c>
      <c r="AX268" s="14" t="s">
        <v>88</v>
      </c>
      <c r="AY268" s="169" t="s">
        <v>158</v>
      </c>
    </row>
    <row r="269" spans="2:65" s="1" customFormat="1" ht="24.2" customHeight="1">
      <c r="B269" s="32"/>
      <c r="C269" s="136" t="s">
        <v>318</v>
      </c>
      <c r="D269" s="136" t="s">
        <v>160</v>
      </c>
      <c r="E269" s="137" t="s">
        <v>319</v>
      </c>
      <c r="F269" s="138" t="s">
        <v>320</v>
      </c>
      <c r="G269" s="139" t="s">
        <v>215</v>
      </c>
      <c r="H269" s="140">
        <v>348.5</v>
      </c>
      <c r="I269" s="141"/>
      <c r="J269" s="142">
        <f>ROUND(I269*H269,2)</f>
        <v>0</v>
      </c>
      <c r="K269" s="138" t="s">
        <v>164</v>
      </c>
      <c r="L269" s="32"/>
      <c r="M269" s="143" t="s">
        <v>1</v>
      </c>
      <c r="N269" s="144" t="s">
        <v>45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165</v>
      </c>
      <c r="AT269" s="147" t="s">
        <v>160</v>
      </c>
      <c r="AU269" s="147" t="s">
        <v>90</v>
      </c>
      <c r="AY269" s="17" t="s">
        <v>158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88</v>
      </c>
      <c r="BK269" s="148">
        <f>ROUND(I269*H269,2)</f>
        <v>0</v>
      </c>
      <c r="BL269" s="17" t="s">
        <v>165</v>
      </c>
      <c r="BM269" s="147" t="s">
        <v>321</v>
      </c>
    </row>
    <row r="270" spans="2:65" s="1" customFormat="1" ht="29.25">
      <c r="B270" s="32"/>
      <c r="D270" s="149" t="s">
        <v>167</v>
      </c>
      <c r="F270" s="150" t="s">
        <v>322</v>
      </c>
      <c r="I270" s="151"/>
      <c r="L270" s="32"/>
      <c r="M270" s="152"/>
      <c r="T270" s="56"/>
      <c r="AT270" s="17" t="s">
        <v>167</v>
      </c>
      <c r="AU270" s="17" t="s">
        <v>90</v>
      </c>
    </row>
    <row r="271" spans="2:65" s="1" customFormat="1" ht="11.25">
      <c r="B271" s="32"/>
      <c r="D271" s="153" t="s">
        <v>169</v>
      </c>
      <c r="F271" s="154" t="s">
        <v>323</v>
      </c>
      <c r="I271" s="151"/>
      <c r="L271" s="32"/>
      <c r="M271" s="152"/>
      <c r="T271" s="56"/>
      <c r="AT271" s="17" t="s">
        <v>169</v>
      </c>
      <c r="AU271" s="17" t="s">
        <v>90</v>
      </c>
    </row>
    <row r="272" spans="2:65" s="1" customFormat="1" ht="19.5">
      <c r="B272" s="32"/>
      <c r="D272" s="149" t="s">
        <v>195</v>
      </c>
      <c r="F272" s="175" t="s">
        <v>219</v>
      </c>
      <c r="I272" s="151"/>
      <c r="L272" s="32"/>
      <c r="M272" s="152"/>
      <c r="T272" s="56"/>
      <c r="AT272" s="17" t="s">
        <v>195</v>
      </c>
      <c r="AU272" s="17" t="s">
        <v>90</v>
      </c>
    </row>
    <row r="273" spans="2:65" s="12" customFormat="1" ht="11.25">
      <c r="B273" s="155"/>
      <c r="D273" s="149" t="s">
        <v>171</v>
      </c>
      <c r="E273" s="156" t="s">
        <v>1</v>
      </c>
      <c r="F273" s="157" t="s">
        <v>257</v>
      </c>
      <c r="H273" s="156" t="s">
        <v>1</v>
      </c>
      <c r="I273" s="158"/>
      <c r="L273" s="155"/>
      <c r="M273" s="159"/>
      <c r="T273" s="160"/>
      <c r="AT273" s="156" t="s">
        <v>171</v>
      </c>
      <c r="AU273" s="156" t="s">
        <v>90</v>
      </c>
      <c r="AV273" s="12" t="s">
        <v>88</v>
      </c>
      <c r="AW273" s="12" t="s">
        <v>36</v>
      </c>
      <c r="AX273" s="12" t="s">
        <v>80</v>
      </c>
      <c r="AY273" s="156" t="s">
        <v>158</v>
      </c>
    </row>
    <row r="274" spans="2:65" s="12" customFormat="1" ht="11.25">
      <c r="B274" s="155"/>
      <c r="D274" s="149" t="s">
        <v>171</v>
      </c>
      <c r="E274" s="156" t="s">
        <v>1</v>
      </c>
      <c r="F274" s="157" t="s">
        <v>324</v>
      </c>
      <c r="H274" s="156" t="s">
        <v>1</v>
      </c>
      <c r="I274" s="158"/>
      <c r="L274" s="155"/>
      <c r="M274" s="159"/>
      <c r="T274" s="160"/>
      <c r="AT274" s="156" t="s">
        <v>171</v>
      </c>
      <c r="AU274" s="156" t="s">
        <v>90</v>
      </c>
      <c r="AV274" s="12" t="s">
        <v>88</v>
      </c>
      <c r="AW274" s="12" t="s">
        <v>36</v>
      </c>
      <c r="AX274" s="12" t="s">
        <v>80</v>
      </c>
      <c r="AY274" s="156" t="s">
        <v>158</v>
      </c>
    </row>
    <row r="275" spans="2:65" s="13" customFormat="1" ht="11.25">
      <c r="B275" s="161"/>
      <c r="D275" s="149" t="s">
        <v>171</v>
      </c>
      <c r="E275" s="162" t="s">
        <v>1</v>
      </c>
      <c r="F275" s="163" t="s">
        <v>294</v>
      </c>
      <c r="H275" s="164">
        <v>348.5</v>
      </c>
      <c r="I275" s="165"/>
      <c r="L275" s="161"/>
      <c r="M275" s="166"/>
      <c r="T275" s="167"/>
      <c r="AT275" s="162" t="s">
        <v>171</v>
      </c>
      <c r="AU275" s="162" t="s">
        <v>90</v>
      </c>
      <c r="AV275" s="13" t="s">
        <v>90</v>
      </c>
      <c r="AW275" s="13" t="s">
        <v>36</v>
      </c>
      <c r="AX275" s="13" t="s">
        <v>80</v>
      </c>
      <c r="AY275" s="162" t="s">
        <v>158</v>
      </c>
    </row>
    <row r="276" spans="2:65" s="14" customFormat="1" ht="11.25">
      <c r="B276" s="168"/>
      <c r="D276" s="149" t="s">
        <v>171</v>
      </c>
      <c r="E276" s="169" t="s">
        <v>1</v>
      </c>
      <c r="F276" s="170" t="s">
        <v>182</v>
      </c>
      <c r="H276" s="171">
        <v>348.5</v>
      </c>
      <c r="I276" s="172"/>
      <c r="L276" s="168"/>
      <c r="M276" s="173"/>
      <c r="T276" s="174"/>
      <c r="AT276" s="169" t="s">
        <v>171</v>
      </c>
      <c r="AU276" s="169" t="s">
        <v>90</v>
      </c>
      <c r="AV276" s="14" t="s">
        <v>165</v>
      </c>
      <c r="AW276" s="14" t="s">
        <v>36</v>
      </c>
      <c r="AX276" s="14" t="s">
        <v>88</v>
      </c>
      <c r="AY276" s="169" t="s">
        <v>158</v>
      </c>
    </row>
    <row r="277" spans="2:65" s="1" customFormat="1" ht="33" customHeight="1">
      <c r="B277" s="32"/>
      <c r="C277" s="136" t="s">
        <v>325</v>
      </c>
      <c r="D277" s="136" t="s">
        <v>160</v>
      </c>
      <c r="E277" s="137" t="s">
        <v>326</v>
      </c>
      <c r="F277" s="138" t="s">
        <v>327</v>
      </c>
      <c r="G277" s="139" t="s">
        <v>163</v>
      </c>
      <c r="H277" s="140">
        <v>1395.7</v>
      </c>
      <c r="I277" s="141"/>
      <c r="J277" s="142">
        <f>ROUND(I277*H277,2)</f>
        <v>0</v>
      </c>
      <c r="K277" s="138" t="s">
        <v>164</v>
      </c>
      <c r="L277" s="32"/>
      <c r="M277" s="143" t="s">
        <v>1</v>
      </c>
      <c r="N277" s="144" t="s">
        <v>45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165</v>
      </c>
      <c r="AT277" s="147" t="s">
        <v>160</v>
      </c>
      <c r="AU277" s="147" t="s">
        <v>90</v>
      </c>
      <c r="AY277" s="17" t="s">
        <v>158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88</v>
      </c>
      <c r="BK277" s="148">
        <f>ROUND(I277*H277,2)</f>
        <v>0</v>
      </c>
      <c r="BL277" s="17" t="s">
        <v>165</v>
      </c>
      <c r="BM277" s="147" t="s">
        <v>328</v>
      </c>
    </row>
    <row r="278" spans="2:65" s="1" customFormat="1" ht="19.5">
      <c r="B278" s="32"/>
      <c r="D278" s="149" t="s">
        <v>167</v>
      </c>
      <c r="F278" s="150" t="s">
        <v>329</v>
      </c>
      <c r="I278" s="151"/>
      <c r="L278" s="32"/>
      <c r="M278" s="152"/>
      <c r="T278" s="56"/>
      <c r="AT278" s="17" t="s">
        <v>167</v>
      </c>
      <c r="AU278" s="17" t="s">
        <v>90</v>
      </c>
    </row>
    <row r="279" spans="2:65" s="1" customFormat="1" ht="11.25">
      <c r="B279" s="32"/>
      <c r="D279" s="153" t="s">
        <v>169</v>
      </c>
      <c r="F279" s="154" t="s">
        <v>330</v>
      </c>
      <c r="I279" s="151"/>
      <c r="L279" s="32"/>
      <c r="M279" s="152"/>
      <c r="T279" s="56"/>
      <c r="AT279" s="17" t="s">
        <v>169</v>
      </c>
      <c r="AU279" s="17" t="s">
        <v>90</v>
      </c>
    </row>
    <row r="280" spans="2:65" s="12" customFormat="1" ht="11.25">
      <c r="B280" s="155"/>
      <c r="D280" s="149" t="s">
        <v>171</v>
      </c>
      <c r="E280" s="156" t="s">
        <v>1</v>
      </c>
      <c r="F280" s="157" t="s">
        <v>247</v>
      </c>
      <c r="H280" s="156" t="s">
        <v>1</v>
      </c>
      <c r="I280" s="158"/>
      <c r="L280" s="155"/>
      <c r="M280" s="159"/>
      <c r="T280" s="160"/>
      <c r="AT280" s="156" t="s">
        <v>171</v>
      </c>
      <c r="AU280" s="156" t="s">
        <v>90</v>
      </c>
      <c r="AV280" s="12" t="s">
        <v>88</v>
      </c>
      <c r="AW280" s="12" t="s">
        <v>36</v>
      </c>
      <c r="AX280" s="12" t="s">
        <v>80</v>
      </c>
      <c r="AY280" s="156" t="s">
        <v>158</v>
      </c>
    </row>
    <row r="281" spans="2:65" s="12" customFormat="1" ht="11.25">
      <c r="B281" s="155"/>
      <c r="D281" s="149" t="s">
        <v>171</v>
      </c>
      <c r="E281" s="156" t="s">
        <v>1</v>
      </c>
      <c r="F281" s="157" t="s">
        <v>331</v>
      </c>
      <c r="H281" s="156" t="s">
        <v>1</v>
      </c>
      <c r="I281" s="158"/>
      <c r="L281" s="155"/>
      <c r="M281" s="159"/>
      <c r="T281" s="160"/>
      <c r="AT281" s="156" t="s">
        <v>171</v>
      </c>
      <c r="AU281" s="156" t="s">
        <v>90</v>
      </c>
      <c r="AV281" s="12" t="s">
        <v>88</v>
      </c>
      <c r="AW281" s="12" t="s">
        <v>36</v>
      </c>
      <c r="AX281" s="12" t="s">
        <v>80</v>
      </c>
      <c r="AY281" s="156" t="s">
        <v>158</v>
      </c>
    </row>
    <row r="282" spans="2:65" s="13" customFormat="1" ht="11.25">
      <c r="B282" s="161"/>
      <c r="D282" s="149" t="s">
        <v>171</v>
      </c>
      <c r="E282" s="162" t="s">
        <v>1</v>
      </c>
      <c r="F282" s="163" t="s">
        <v>332</v>
      </c>
      <c r="H282" s="164">
        <v>1258.7</v>
      </c>
      <c r="I282" s="165"/>
      <c r="L282" s="161"/>
      <c r="M282" s="166"/>
      <c r="T282" s="167"/>
      <c r="AT282" s="162" t="s">
        <v>171</v>
      </c>
      <c r="AU282" s="162" t="s">
        <v>90</v>
      </c>
      <c r="AV282" s="13" t="s">
        <v>90</v>
      </c>
      <c r="AW282" s="13" t="s">
        <v>36</v>
      </c>
      <c r="AX282" s="13" t="s">
        <v>80</v>
      </c>
      <c r="AY282" s="162" t="s">
        <v>158</v>
      </c>
    </row>
    <row r="283" spans="2:65" s="12" customFormat="1" ht="22.5">
      <c r="B283" s="155"/>
      <c r="D283" s="149" t="s">
        <v>171</v>
      </c>
      <c r="E283" s="156" t="s">
        <v>1</v>
      </c>
      <c r="F283" s="157" t="s">
        <v>333</v>
      </c>
      <c r="H283" s="156" t="s">
        <v>1</v>
      </c>
      <c r="I283" s="158"/>
      <c r="L283" s="155"/>
      <c r="M283" s="159"/>
      <c r="T283" s="160"/>
      <c r="AT283" s="156" t="s">
        <v>171</v>
      </c>
      <c r="AU283" s="156" t="s">
        <v>90</v>
      </c>
      <c r="AV283" s="12" t="s">
        <v>88</v>
      </c>
      <c r="AW283" s="12" t="s">
        <v>36</v>
      </c>
      <c r="AX283" s="12" t="s">
        <v>80</v>
      </c>
      <c r="AY283" s="156" t="s">
        <v>158</v>
      </c>
    </row>
    <row r="284" spans="2:65" s="12" customFormat="1" ht="11.25">
      <c r="B284" s="155"/>
      <c r="D284" s="149" t="s">
        <v>171</v>
      </c>
      <c r="E284" s="156" t="s">
        <v>1</v>
      </c>
      <c r="F284" s="157" t="s">
        <v>334</v>
      </c>
      <c r="H284" s="156" t="s">
        <v>1</v>
      </c>
      <c r="I284" s="158"/>
      <c r="L284" s="155"/>
      <c r="M284" s="159"/>
      <c r="T284" s="160"/>
      <c r="AT284" s="156" t="s">
        <v>171</v>
      </c>
      <c r="AU284" s="156" t="s">
        <v>90</v>
      </c>
      <c r="AV284" s="12" t="s">
        <v>88</v>
      </c>
      <c r="AW284" s="12" t="s">
        <v>36</v>
      </c>
      <c r="AX284" s="12" t="s">
        <v>80</v>
      </c>
      <c r="AY284" s="156" t="s">
        <v>158</v>
      </c>
    </row>
    <row r="285" spans="2:65" s="13" customFormat="1" ht="11.25">
      <c r="B285" s="161"/>
      <c r="D285" s="149" t="s">
        <v>171</v>
      </c>
      <c r="E285" s="162" t="s">
        <v>1</v>
      </c>
      <c r="F285" s="163" t="s">
        <v>335</v>
      </c>
      <c r="H285" s="164">
        <v>137</v>
      </c>
      <c r="I285" s="165"/>
      <c r="L285" s="161"/>
      <c r="M285" s="166"/>
      <c r="T285" s="167"/>
      <c r="AT285" s="162" t="s">
        <v>171</v>
      </c>
      <c r="AU285" s="162" t="s">
        <v>90</v>
      </c>
      <c r="AV285" s="13" t="s">
        <v>90</v>
      </c>
      <c r="AW285" s="13" t="s">
        <v>36</v>
      </c>
      <c r="AX285" s="13" t="s">
        <v>80</v>
      </c>
      <c r="AY285" s="162" t="s">
        <v>158</v>
      </c>
    </row>
    <row r="286" spans="2:65" s="14" customFormat="1" ht="11.25">
      <c r="B286" s="168"/>
      <c r="D286" s="149" t="s">
        <v>171</v>
      </c>
      <c r="E286" s="169" t="s">
        <v>1</v>
      </c>
      <c r="F286" s="170" t="s">
        <v>182</v>
      </c>
      <c r="H286" s="171">
        <v>1395.7</v>
      </c>
      <c r="I286" s="172"/>
      <c r="L286" s="168"/>
      <c r="M286" s="173"/>
      <c r="T286" s="174"/>
      <c r="AT286" s="169" t="s">
        <v>171</v>
      </c>
      <c r="AU286" s="169" t="s">
        <v>90</v>
      </c>
      <c r="AV286" s="14" t="s">
        <v>165</v>
      </c>
      <c r="AW286" s="14" t="s">
        <v>36</v>
      </c>
      <c r="AX286" s="14" t="s">
        <v>88</v>
      </c>
      <c r="AY286" s="169" t="s">
        <v>158</v>
      </c>
    </row>
    <row r="287" spans="2:65" s="1" customFormat="1" ht="16.5" customHeight="1">
      <c r="B287" s="32"/>
      <c r="C287" s="176" t="s">
        <v>7</v>
      </c>
      <c r="D287" s="176" t="s">
        <v>336</v>
      </c>
      <c r="E287" s="177" t="s">
        <v>337</v>
      </c>
      <c r="F287" s="178" t="s">
        <v>338</v>
      </c>
      <c r="G287" s="179" t="s">
        <v>339</v>
      </c>
      <c r="H287" s="180">
        <v>136.12799999999999</v>
      </c>
      <c r="I287" s="181"/>
      <c r="J287" s="182">
        <f>ROUND(I287*H287,2)</f>
        <v>0</v>
      </c>
      <c r="K287" s="178" t="s">
        <v>164</v>
      </c>
      <c r="L287" s="183"/>
      <c r="M287" s="184" t="s">
        <v>1</v>
      </c>
      <c r="N287" s="185" t="s">
        <v>45</v>
      </c>
      <c r="P287" s="145">
        <f>O287*H287</f>
        <v>0</v>
      </c>
      <c r="Q287" s="145">
        <v>1</v>
      </c>
      <c r="R287" s="145">
        <f>Q287*H287</f>
        <v>136.12799999999999</v>
      </c>
      <c r="S287" s="145">
        <v>0</v>
      </c>
      <c r="T287" s="146">
        <f>S287*H287</f>
        <v>0</v>
      </c>
      <c r="AR287" s="147" t="s">
        <v>223</v>
      </c>
      <c r="AT287" s="147" t="s">
        <v>336</v>
      </c>
      <c r="AU287" s="147" t="s">
        <v>90</v>
      </c>
      <c r="AY287" s="17" t="s">
        <v>158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88</v>
      </c>
      <c r="BK287" s="148">
        <f>ROUND(I287*H287,2)</f>
        <v>0</v>
      </c>
      <c r="BL287" s="17" t="s">
        <v>165</v>
      </c>
      <c r="BM287" s="147" t="s">
        <v>340</v>
      </c>
    </row>
    <row r="288" spans="2:65" s="1" customFormat="1" ht="11.25">
      <c r="B288" s="32"/>
      <c r="D288" s="149" t="s">
        <v>167</v>
      </c>
      <c r="F288" s="150" t="s">
        <v>338</v>
      </c>
      <c r="I288" s="151"/>
      <c r="L288" s="32"/>
      <c r="M288" s="152"/>
      <c r="T288" s="56"/>
      <c r="AT288" s="17" t="s">
        <v>167</v>
      </c>
      <c r="AU288" s="17" t="s">
        <v>90</v>
      </c>
    </row>
    <row r="289" spans="2:65" s="13" customFormat="1" ht="11.25">
      <c r="B289" s="161"/>
      <c r="D289" s="149" t="s">
        <v>171</v>
      </c>
      <c r="E289" s="162" t="s">
        <v>1</v>
      </c>
      <c r="F289" s="163" t="s">
        <v>341</v>
      </c>
      <c r="H289" s="164">
        <v>-221.62</v>
      </c>
      <c r="I289" s="165"/>
      <c r="L289" s="161"/>
      <c r="M289" s="166"/>
      <c r="T289" s="167"/>
      <c r="AT289" s="162" t="s">
        <v>171</v>
      </c>
      <c r="AU289" s="162" t="s">
        <v>90</v>
      </c>
      <c r="AV289" s="13" t="s">
        <v>90</v>
      </c>
      <c r="AW289" s="13" t="s">
        <v>36</v>
      </c>
      <c r="AX289" s="13" t="s">
        <v>80</v>
      </c>
      <c r="AY289" s="162" t="s">
        <v>158</v>
      </c>
    </row>
    <row r="290" spans="2:65" s="13" customFormat="1" ht="11.25">
      <c r="B290" s="161"/>
      <c r="D290" s="149" t="s">
        <v>171</v>
      </c>
      <c r="E290" s="162" t="s">
        <v>1</v>
      </c>
      <c r="F290" s="163" t="s">
        <v>342</v>
      </c>
      <c r="H290" s="164">
        <v>251.74</v>
      </c>
      <c r="I290" s="165"/>
      <c r="L290" s="161"/>
      <c r="M290" s="166"/>
      <c r="T290" s="167"/>
      <c r="AT290" s="162" t="s">
        <v>171</v>
      </c>
      <c r="AU290" s="162" t="s">
        <v>90</v>
      </c>
      <c r="AV290" s="13" t="s">
        <v>90</v>
      </c>
      <c r="AW290" s="13" t="s">
        <v>36</v>
      </c>
      <c r="AX290" s="13" t="s">
        <v>80</v>
      </c>
      <c r="AY290" s="162" t="s">
        <v>158</v>
      </c>
    </row>
    <row r="291" spans="2:65" s="13" customFormat="1" ht="11.25">
      <c r="B291" s="161"/>
      <c r="D291" s="149" t="s">
        <v>171</v>
      </c>
      <c r="E291" s="162" t="s">
        <v>1</v>
      </c>
      <c r="F291" s="163" t="s">
        <v>343</v>
      </c>
      <c r="H291" s="164">
        <v>44</v>
      </c>
      <c r="I291" s="165"/>
      <c r="L291" s="161"/>
      <c r="M291" s="166"/>
      <c r="T291" s="167"/>
      <c r="AT291" s="162" t="s">
        <v>171</v>
      </c>
      <c r="AU291" s="162" t="s">
        <v>90</v>
      </c>
      <c r="AV291" s="13" t="s">
        <v>90</v>
      </c>
      <c r="AW291" s="13" t="s">
        <v>36</v>
      </c>
      <c r="AX291" s="13" t="s">
        <v>80</v>
      </c>
      <c r="AY291" s="162" t="s">
        <v>158</v>
      </c>
    </row>
    <row r="292" spans="2:65" s="13" customFormat="1" ht="11.25">
      <c r="B292" s="161"/>
      <c r="D292" s="149" t="s">
        <v>171</v>
      </c>
      <c r="E292" s="162" t="s">
        <v>1</v>
      </c>
      <c r="F292" s="163" t="s">
        <v>344</v>
      </c>
      <c r="H292" s="164">
        <v>10.96</v>
      </c>
      <c r="I292" s="165"/>
      <c r="L292" s="161"/>
      <c r="M292" s="166"/>
      <c r="T292" s="167"/>
      <c r="AT292" s="162" t="s">
        <v>171</v>
      </c>
      <c r="AU292" s="162" t="s">
        <v>90</v>
      </c>
      <c r="AV292" s="13" t="s">
        <v>90</v>
      </c>
      <c r="AW292" s="13" t="s">
        <v>36</v>
      </c>
      <c r="AX292" s="13" t="s">
        <v>80</v>
      </c>
      <c r="AY292" s="162" t="s">
        <v>158</v>
      </c>
    </row>
    <row r="293" spans="2:65" s="14" customFormat="1" ht="11.25">
      <c r="B293" s="168"/>
      <c r="D293" s="149" t="s">
        <v>171</v>
      </c>
      <c r="E293" s="169" t="s">
        <v>1</v>
      </c>
      <c r="F293" s="170" t="s">
        <v>182</v>
      </c>
      <c r="H293" s="171">
        <v>85.08</v>
      </c>
      <c r="I293" s="172"/>
      <c r="L293" s="168"/>
      <c r="M293" s="173"/>
      <c r="T293" s="174"/>
      <c r="AT293" s="169" t="s">
        <v>171</v>
      </c>
      <c r="AU293" s="169" t="s">
        <v>90</v>
      </c>
      <c r="AV293" s="14" t="s">
        <v>165</v>
      </c>
      <c r="AW293" s="14" t="s">
        <v>36</v>
      </c>
      <c r="AX293" s="14" t="s">
        <v>88</v>
      </c>
      <c r="AY293" s="169" t="s">
        <v>158</v>
      </c>
    </row>
    <row r="294" spans="2:65" s="13" customFormat="1" ht="11.25">
      <c r="B294" s="161"/>
      <c r="D294" s="149" t="s">
        <v>171</v>
      </c>
      <c r="F294" s="163" t="s">
        <v>345</v>
      </c>
      <c r="H294" s="164">
        <v>136.12799999999999</v>
      </c>
      <c r="I294" s="165"/>
      <c r="L294" s="161"/>
      <c r="M294" s="166"/>
      <c r="T294" s="167"/>
      <c r="AT294" s="162" t="s">
        <v>171</v>
      </c>
      <c r="AU294" s="162" t="s">
        <v>90</v>
      </c>
      <c r="AV294" s="13" t="s">
        <v>90</v>
      </c>
      <c r="AW294" s="13" t="s">
        <v>4</v>
      </c>
      <c r="AX294" s="13" t="s">
        <v>88</v>
      </c>
      <c r="AY294" s="162" t="s">
        <v>158</v>
      </c>
    </row>
    <row r="295" spans="2:65" s="1" customFormat="1" ht="24.2" customHeight="1">
      <c r="B295" s="32"/>
      <c r="C295" s="136" t="s">
        <v>346</v>
      </c>
      <c r="D295" s="136" t="s">
        <v>160</v>
      </c>
      <c r="E295" s="137" t="s">
        <v>347</v>
      </c>
      <c r="F295" s="138" t="s">
        <v>348</v>
      </c>
      <c r="G295" s="139" t="s">
        <v>163</v>
      </c>
      <c r="H295" s="140">
        <v>220</v>
      </c>
      <c r="I295" s="141"/>
      <c r="J295" s="142">
        <f>ROUND(I295*H295,2)</f>
        <v>0</v>
      </c>
      <c r="K295" s="138" t="s">
        <v>164</v>
      </c>
      <c r="L295" s="32"/>
      <c r="M295" s="143" t="s">
        <v>1</v>
      </c>
      <c r="N295" s="144" t="s">
        <v>45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165</v>
      </c>
      <c r="AT295" s="147" t="s">
        <v>160</v>
      </c>
      <c r="AU295" s="147" t="s">
        <v>90</v>
      </c>
      <c r="AY295" s="17" t="s">
        <v>158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88</v>
      </c>
      <c r="BK295" s="148">
        <f>ROUND(I295*H295,2)</f>
        <v>0</v>
      </c>
      <c r="BL295" s="17" t="s">
        <v>165</v>
      </c>
      <c r="BM295" s="147" t="s">
        <v>349</v>
      </c>
    </row>
    <row r="296" spans="2:65" s="1" customFormat="1" ht="19.5">
      <c r="B296" s="32"/>
      <c r="D296" s="149" t="s">
        <v>167</v>
      </c>
      <c r="F296" s="150" t="s">
        <v>350</v>
      </c>
      <c r="I296" s="151"/>
      <c r="L296" s="32"/>
      <c r="M296" s="152"/>
      <c r="T296" s="56"/>
      <c r="AT296" s="17" t="s">
        <v>167</v>
      </c>
      <c r="AU296" s="17" t="s">
        <v>90</v>
      </c>
    </row>
    <row r="297" spans="2:65" s="1" customFormat="1" ht="11.25">
      <c r="B297" s="32"/>
      <c r="D297" s="153" t="s">
        <v>169</v>
      </c>
      <c r="F297" s="154" t="s">
        <v>351</v>
      </c>
      <c r="I297" s="151"/>
      <c r="L297" s="32"/>
      <c r="M297" s="152"/>
      <c r="T297" s="56"/>
      <c r="AT297" s="17" t="s">
        <v>169</v>
      </c>
      <c r="AU297" s="17" t="s">
        <v>90</v>
      </c>
    </row>
    <row r="298" spans="2:65" s="12" customFormat="1" ht="11.25">
      <c r="B298" s="155"/>
      <c r="D298" s="149" t="s">
        <v>171</v>
      </c>
      <c r="E298" s="156" t="s">
        <v>1</v>
      </c>
      <c r="F298" s="157" t="s">
        <v>247</v>
      </c>
      <c r="H298" s="156" t="s">
        <v>1</v>
      </c>
      <c r="I298" s="158"/>
      <c r="L298" s="155"/>
      <c r="M298" s="159"/>
      <c r="T298" s="160"/>
      <c r="AT298" s="156" t="s">
        <v>171</v>
      </c>
      <c r="AU298" s="156" t="s">
        <v>90</v>
      </c>
      <c r="AV298" s="12" t="s">
        <v>88</v>
      </c>
      <c r="AW298" s="12" t="s">
        <v>36</v>
      </c>
      <c r="AX298" s="12" t="s">
        <v>80</v>
      </c>
      <c r="AY298" s="156" t="s">
        <v>158</v>
      </c>
    </row>
    <row r="299" spans="2:65" s="13" customFormat="1" ht="11.25">
      <c r="B299" s="161"/>
      <c r="D299" s="149" t="s">
        <v>171</v>
      </c>
      <c r="E299" s="162" t="s">
        <v>1</v>
      </c>
      <c r="F299" s="163" t="s">
        <v>352</v>
      </c>
      <c r="H299" s="164">
        <v>220</v>
      </c>
      <c r="I299" s="165"/>
      <c r="L299" s="161"/>
      <c r="M299" s="166"/>
      <c r="T299" s="167"/>
      <c r="AT299" s="162" t="s">
        <v>171</v>
      </c>
      <c r="AU299" s="162" t="s">
        <v>90</v>
      </c>
      <c r="AV299" s="13" t="s">
        <v>90</v>
      </c>
      <c r="AW299" s="13" t="s">
        <v>36</v>
      </c>
      <c r="AX299" s="13" t="s">
        <v>80</v>
      </c>
      <c r="AY299" s="162" t="s">
        <v>158</v>
      </c>
    </row>
    <row r="300" spans="2:65" s="14" customFormat="1" ht="11.25">
      <c r="B300" s="168"/>
      <c r="D300" s="149" t="s">
        <v>171</v>
      </c>
      <c r="E300" s="169" t="s">
        <v>1</v>
      </c>
      <c r="F300" s="170" t="s">
        <v>182</v>
      </c>
      <c r="H300" s="171">
        <v>220</v>
      </c>
      <c r="I300" s="172"/>
      <c r="L300" s="168"/>
      <c r="M300" s="173"/>
      <c r="T300" s="174"/>
      <c r="AT300" s="169" t="s">
        <v>171</v>
      </c>
      <c r="AU300" s="169" t="s">
        <v>90</v>
      </c>
      <c r="AV300" s="14" t="s">
        <v>165</v>
      </c>
      <c r="AW300" s="14" t="s">
        <v>36</v>
      </c>
      <c r="AX300" s="14" t="s">
        <v>88</v>
      </c>
      <c r="AY300" s="169" t="s">
        <v>158</v>
      </c>
    </row>
    <row r="301" spans="2:65" s="1" customFormat="1" ht="16.5" customHeight="1">
      <c r="B301" s="32"/>
      <c r="C301" s="176" t="s">
        <v>353</v>
      </c>
      <c r="D301" s="176" t="s">
        <v>336</v>
      </c>
      <c r="E301" s="177" t="s">
        <v>354</v>
      </c>
      <c r="F301" s="178" t="s">
        <v>355</v>
      </c>
      <c r="G301" s="179" t="s">
        <v>356</v>
      </c>
      <c r="H301" s="180">
        <v>4.4000000000000004</v>
      </c>
      <c r="I301" s="181"/>
      <c r="J301" s="182">
        <f>ROUND(I301*H301,2)</f>
        <v>0</v>
      </c>
      <c r="K301" s="178" t="s">
        <v>164</v>
      </c>
      <c r="L301" s="183"/>
      <c r="M301" s="184" t="s">
        <v>1</v>
      </c>
      <c r="N301" s="185" t="s">
        <v>45</v>
      </c>
      <c r="P301" s="145">
        <f>O301*H301</f>
        <v>0</v>
      </c>
      <c r="Q301" s="145">
        <v>1E-3</v>
      </c>
      <c r="R301" s="145">
        <f>Q301*H301</f>
        <v>4.4000000000000003E-3</v>
      </c>
      <c r="S301" s="145">
        <v>0</v>
      </c>
      <c r="T301" s="146">
        <f>S301*H301</f>
        <v>0</v>
      </c>
      <c r="AR301" s="147" t="s">
        <v>223</v>
      </c>
      <c r="AT301" s="147" t="s">
        <v>336</v>
      </c>
      <c r="AU301" s="147" t="s">
        <v>90</v>
      </c>
      <c r="AY301" s="17" t="s">
        <v>158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88</v>
      </c>
      <c r="BK301" s="148">
        <f>ROUND(I301*H301,2)</f>
        <v>0</v>
      </c>
      <c r="BL301" s="17" t="s">
        <v>165</v>
      </c>
      <c r="BM301" s="147" t="s">
        <v>357</v>
      </c>
    </row>
    <row r="302" spans="2:65" s="1" customFormat="1" ht="11.25">
      <c r="B302" s="32"/>
      <c r="D302" s="149" t="s">
        <v>167</v>
      </c>
      <c r="F302" s="150" t="s">
        <v>355</v>
      </c>
      <c r="I302" s="151"/>
      <c r="L302" s="32"/>
      <c r="M302" s="152"/>
      <c r="T302" s="56"/>
      <c r="AT302" s="17" t="s">
        <v>167</v>
      </c>
      <c r="AU302" s="17" t="s">
        <v>90</v>
      </c>
    </row>
    <row r="303" spans="2:65" s="13" customFormat="1" ht="11.25">
      <c r="B303" s="161"/>
      <c r="D303" s="149" t="s">
        <v>171</v>
      </c>
      <c r="E303" s="162" t="s">
        <v>1</v>
      </c>
      <c r="F303" s="163" t="s">
        <v>358</v>
      </c>
      <c r="H303" s="164">
        <v>4.4000000000000004</v>
      </c>
      <c r="I303" s="165"/>
      <c r="L303" s="161"/>
      <c r="M303" s="166"/>
      <c r="T303" s="167"/>
      <c r="AT303" s="162" t="s">
        <v>171</v>
      </c>
      <c r="AU303" s="162" t="s">
        <v>90</v>
      </c>
      <c r="AV303" s="13" t="s">
        <v>90</v>
      </c>
      <c r="AW303" s="13" t="s">
        <v>36</v>
      </c>
      <c r="AX303" s="13" t="s">
        <v>80</v>
      </c>
      <c r="AY303" s="162" t="s">
        <v>158</v>
      </c>
    </row>
    <row r="304" spans="2:65" s="14" customFormat="1" ht="11.25">
      <c r="B304" s="168"/>
      <c r="D304" s="149" t="s">
        <v>171</v>
      </c>
      <c r="E304" s="169" t="s">
        <v>1</v>
      </c>
      <c r="F304" s="170" t="s">
        <v>182</v>
      </c>
      <c r="H304" s="171">
        <v>4.4000000000000004</v>
      </c>
      <c r="I304" s="172"/>
      <c r="L304" s="168"/>
      <c r="M304" s="173"/>
      <c r="T304" s="174"/>
      <c r="AT304" s="169" t="s">
        <v>171</v>
      </c>
      <c r="AU304" s="169" t="s">
        <v>90</v>
      </c>
      <c r="AV304" s="14" t="s">
        <v>165</v>
      </c>
      <c r="AW304" s="14" t="s">
        <v>36</v>
      </c>
      <c r="AX304" s="14" t="s">
        <v>88</v>
      </c>
      <c r="AY304" s="169" t="s">
        <v>158</v>
      </c>
    </row>
    <row r="305" spans="2:65" s="1" customFormat="1" ht="24.2" customHeight="1">
      <c r="B305" s="32"/>
      <c r="C305" s="136" t="s">
        <v>359</v>
      </c>
      <c r="D305" s="136" t="s">
        <v>160</v>
      </c>
      <c r="E305" s="137" t="s">
        <v>360</v>
      </c>
      <c r="F305" s="138" t="s">
        <v>361</v>
      </c>
      <c r="G305" s="139" t="s">
        <v>163</v>
      </c>
      <c r="H305" s="140">
        <v>137</v>
      </c>
      <c r="I305" s="141"/>
      <c r="J305" s="142">
        <f>ROUND(I305*H305,2)</f>
        <v>0</v>
      </c>
      <c r="K305" s="138" t="s">
        <v>270</v>
      </c>
      <c r="L305" s="32"/>
      <c r="M305" s="143" t="s">
        <v>1</v>
      </c>
      <c r="N305" s="144" t="s">
        <v>45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AR305" s="147" t="s">
        <v>165</v>
      </c>
      <c r="AT305" s="147" t="s">
        <v>160</v>
      </c>
      <c r="AU305" s="147" t="s">
        <v>90</v>
      </c>
      <c r="AY305" s="17" t="s">
        <v>158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88</v>
      </c>
      <c r="BK305" s="148">
        <f>ROUND(I305*H305,2)</f>
        <v>0</v>
      </c>
      <c r="BL305" s="17" t="s">
        <v>165</v>
      </c>
      <c r="BM305" s="147" t="s">
        <v>362</v>
      </c>
    </row>
    <row r="306" spans="2:65" s="1" customFormat="1" ht="19.5">
      <c r="B306" s="32"/>
      <c r="D306" s="149" t="s">
        <v>167</v>
      </c>
      <c r="F306" s="150" t="s">
        <v>363</v>
      </c>
      <c r="I306" s="151"/>
      <c r="L306" s="32"/>
      <c r="M306" s="152"/>
      <c r="T306" s="56"/>
      <c r="AT306" s="17" t="s">
        <v>167</v>
      </c>
      <c r="AU306" s="17" t="s">
        <v>90</v>
      </c>
    </row>
    <row r="307" spans="2:65" s="12" customFormat="1" ht="11.25">
      <c r="B307" s="155"/>
      <c r="D307" s="149" t="s">
        <v>171</v>
      </c>
      <c r="E307" s="156" t="s">
        <v>1</v>
      </c>
      <c r="F307" s="157" t="s">
        <v>364</v>
      </c>
      <c r="H307" s="156" t="s">
        <v>1</v>
      </c>
      <c r="I307" s="158"/>
      <c r="L307" s="155"/>
      <c r="M307" s="159"/>
      <c r="T307" s="160"/>
      <c r="AT307" s="156" t="s">
        <v>171</v>
      </c>
      <c r="AU307" s="156" t="s">
        <v>90</v>
      </c>
      <c r="AV307" s="12" t="s">
        <v>88</v>
      </c>
      <c r="AW307" s="12" t="s">
        <v>36</v>
      </c>
      <c r="AX307" s="12" t="s">
        <v>80</v>
      </c>
      <c r="AY307" s="156" t="s">
        <v>158</v>
      </c>
    </row>
    <row r="308" spans="2:65" s="12" customFormat="1" ht="11.25">
      <c r="B308" s="155"/>
      <c r="D308" s="149" t="s">
        <v>171</v>
      </c>
      <c r="E308" s="156" t="s">
        <v>1</v>
      </c>
      <c r="F308" s="157" t="s">
        <v>365</v>
      </c>
      <c r="H308" s="156" t="s">
        <v>1</v>
      </c>
      <c r="I308" s="158"/>
      <c r="L308" s="155"/>
      <c r="M308" s="159"/>
      <c r="T308" s="160"/>
      <c r="AT308" s="156" t="s">
        <v>171</v>
      </c>
      <c r="AU308" s="156" t="s">
        <v>90</v>
      </c>
      <c r="AV308" s="12" t="s">
        <v>88</v>
      </c>
      <c r="AW308" s="12" t="s">
        <v>36</v>
      </c>
      <c r="AX308" s="12" t="s">
        <v>80</v>
      </c>
      <c r="AY308" s="156" t="s">
        <v>158</v>
      </c>
    </row>
    <row r="309" spans="2:65" s="12" customFormat="1" ht="11.25">
      <c r="B309" s="155"/>
      <c r="D309" s="149" t="s">
        <v>171</v>
      </c>
      <c r="E309" s="156" t="s">
        <v>1</v>
      </c>
      <c r="F309" s="157" t="s">
        <v>366</v>
      </c>
      <c r="H309" s="156" t="s">
        <v>1</v>
      </c>
      <c r="I309" s="158"/>
      <c r="L309" s="155"/>
      <c r="M309" s="159"/>
      <c r="T309" s="160"/>
      <c r="AT309" s="156" t="s">
        <v>171</v>
      </c>
      <c r="AU309" s="156" t="s">
        <v>90</v>
      </c>
      <c r="AV309" s="12" t="s">
        <v>88</v>
      </c>
      <c r="AW309" s="12" t="s">
        <v>36</v>
      </c>
      <c r="AX309" s="12" t="s">
        <v>80</v>
      </c>
      <c r="AY309" s="156" t="s">
        <v>158</v>
      </c>
    </row>
    <row r="310" spans="2:65" s="13" customFormat="1" ht="11.25">
      <c r="B310" s="161"/>
      <c r="D310" s="149" t="s">
        <v>171</v>
      </c>
      <c r="E310" s="162" t="s">
        <v>1</v>
      </c>
      <c r="F310" s="163" t="s">
        <v>367</v>
      </c>
      <c r="H310" s="164">
        <v>137</v>
      </c>
      <c r="I310" s="165"/>
      <c r="L310" s="161"/>
      <c r="M310" s="166"/>
      <c r="T310" s="167"/>
      <c r="AT310" s="162" t="s">
        <v>171</v>
      </c>
      <c r="AU310" s="162" t="s">
        <v>90</v>
      </c>
      <c r="AV310" s="13" t="s">
        <v>90</v>
      </c>
      <c r="AW310" s="13" t="s">
        <v>36</v>
      </c>
      <c r="AX310" s="13" t="s">
        <v>80</v>
      </c>
      <c r="AY310" s="162" t="s">
        <v>158</v>
      </c>
    </row>
    <row r="311" spans="2:65" s="14" customFormat="1" ht="11.25">
      <c r="B311" s="168"/>
      <c r="D311" s="149" t="s">
        <v>171</v>
      </c>
      <c r="E311" s="169" t="s">
        <v>1</v>
      </c>
      <c r="F311" s="170" t="s">
        <v>182</v>
      </c>
      <c r="H311" s="171">
        <v>137</v>
      </c>
      <c r="I311" s="172"/>
      <c r="L311" s="168"/>
      <c r="M311" s="173"/>
      <c r="T311" s="174"/>
      <c r="AT311" s="169" t="s">
        <v>171</v>
      </c>
      <c r="AU311" s="169" t="s">
        <v>90</v>
      </c>
      <c r="AV311" s="14" t="s">
        <v>165</v>
      </c>
      <c r="AW311" s="14" t="s">
        <v>36</v>
      </c>
      <c r="AX311" s="14" t="s">
        <v>88</v>
      </c>
      <c r="AY311" s="169" t="s">
        <v>158</v>
      </c>
    </row>
    <row r="312" spans="2:65" s="1" customFormat="1" ht="16.5" customHeight="1">
      <c r="B312" s="32"/>
      <c r="C312" s="176" t="s">
        <v>368</v>
      </c>
      <c r="D312" s="176" t="s">
        <v>336</v>
      </c>
      <c r="E312" s="177" t="s">
        <v>369</v>
      </c>
      <c r="F312" s="178" t="s">
        <v>370</v>
      </c>
      <c r="G312" s="179" t="s">
        <v>356</v>
      </c>
      <c r="H312" s="180">
        <v>3.4249999999999998</v>
      </c>
      <c r="I312" s="181"/>
      <c r="J312" s="182">
        <f>ROUND(I312*H312,2)</f>
        <v>0</v>
      </c>
      <c r="K312" s="178" t="s">
        <v>270</v>
      </c>
      <c r="L312" s="183"/>
      <c r="M312" s="184" t="s">
        <v>1</v>
      </c>
      <c r="N312" s="185" t="s">
        <v>45</v>
      </c>
      <c r="P312" s="145">
        <f>O312*H312</f>
        <v>0</v>
      </c>
      <c r="Q312" s="145">
        <v>1E-3</v>
      </c>
      <c r="R312" s="145">
        <f>Q312*H312</f>
        <v>3.4250000000000001E-3</v>
      </c>
      <c r="S312" s="145">
        <v>0</v>
      </c>
      <c r="T312" s="146">
        <f>S312*H312</f>
        <v>0</v>
      </c>
      <c r="AR312" s="147" t="s">
        <v>223</v>
      </c>
      <c r="AT312" s="147" t="s">
        <v>336</v>
      </c>
      <c r="AU312" s="147" t="s">
        <v>90</v>
      </c>
      <c r="AY312" s="17" t="s">
        <v>158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88</v>
      </c>
      <c r="BK312" s="148">
        <f>ROUND(I312*H312,2)</f>
        <v>0</v>
      </c>
      <c r="BL312" s="17" t="s">
        <v>165</v>
      </c>
      <c r="BM312" s="147" t="s">
        <v>371</v>
      </c>
    </row>
    <row r="313" spans="2:65" s="13" customFormat="1" ht="11.25">
      <c r="B313" s="161"/>
      <c r="D313" s="149" t="s">
        <v>171</v>
      </c>
      <c r="E313" s="162" t="s">
        <v>1</v>
      </c>
      <c r="F313" s="163" t="s">
        <v>372</v>
      </c>
      <c r="H313" s="164">
        <v>3.4249999999999998</v>
      </c>
      <c r="I313" s="165"/>
      <c r="L313" s="161"/>
      <c r="M313" s="166"/>
      <c r="T313" s="167"/>
      <c r="AT313" s="162" t="s">
        <v>171</v>
      </c>
      <c r="AU313" s="162" t="s">
        <v>90</v>
      </c>
      <c r="AV313" s="13" t="s">
        <v>90</v>
      </c>
      <c r="AW313" s="13" t="s">
        <v>36</v>
      </c>
      <c r="AX313" s="13" t="s">
        <v>80</v>
      </c>
      <c r="AY313" s="162" t="s">
        <v>158</v>
      </c>
    </row>
    <row r="314" spans="2:65" s="14" customFormat="1" ht="11.25">
      <c r="B314" s="168"/>
      <c r="D314" s="149" t="s">
        <v>171</v>
      </c>
      <c r="E314" s="169" t="s">
        <v>1</v>
      </c>
      <c r="F314" s="170" t="s">
        <v>182</v>
      </c>
      <c r="H314" s="171">
        <v>3.4249999999999998</v>
      </c>
      <c r="I314" s="172"/>
      <c r="L314" s="168"/>
      <c r="M314" s="173"/>
      <c r="T314" s="174"/>
      <c r="AT314" s="169" t="s">
        <v>171</v>
      </c>
      <c r="AU314" s="169" t="s">
        <v>90</v>
      </c>
      <c r="AV314" s="14" t="s">
        <v>165</v>
      </c>
      <c r="AW314" s="14" t="s">
        <v>36</v>
      </c>
      <c r="AX314" s="14" t="s">
        <v>88</v>
      </c>
      <c r="AY314" s="169" t="s">
        <v>158</v>
      </c>
    </row>
    <row r="315" spans="2:65" s="1" customFormat="1" ht="24.2" customHeight="1">
      <c r="B315" s="32"/>
      <c r="C315" s="136" t="s">
        <v>373</v>
      </c>
      <c r="D315" s="136" t="s">
        <v>160</v>
      </c>
      <c r="E315" s="137" t="s">
        <v>374</v>
      </c>
      <c r="F315" s="138" t="s">
        <v>375</v>
      </c>
      <c r="G315" s="139" t="s">
        <v>163</v>
      </c>
      <c r="H315" s="140">
        <v>1258.7</v>
      </c>
      <c r="I315" s="141"/>
      <c r="J315" s="142">
        <f>ROUND(I315*H315,2)</f>
        <v>0</v>
      </c>
      <c r="K315" s="138" t="s">
        <v>164</v>
      </c>
      <c r="L315" s="32"/>
      <c r="M315" s="143" t="s">
        <v>1</v>
      </c>
      <c r="N315" s="144" t="s">
        <v>45</v>
      </c>
      <c r="P315" s="145">
        <f>O315*H315</f>
        <v>0</v>
      </c>
      <c r="Q315" s="145">
        <v>0</v>
      </c>
      <c r="R315" s="145">
        <f>Q315*H315</f>
        <v>0</v>
      </c>
      <c r="S315" s="145">
        <v>0</v>
      </c>
      <c r="T315" s="146">
        <f>S315*H315</f>
        <v>0</v>
      </c>
      <c r="AR315" s="147" t="s">
        <v>165</v>
      </c>
      <c r="AT315" s="147" t="s">
        <v>160</v>
      </c>
      <c r="AU315" s="147" t="s">
        <v>90</v>
      </c>
      <c r="AY315" s="17" t="s">
        <v>158</v>
      </c>
      <c r="BE315" s="148">
        <f>IF(N315="základní",J315,0)</f>
        <v>0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7" t="s">
        <v>88</v>
      </c>
      <c r="BK315" s="148">
        <f>ROUND(I315*H315,2)</f>
        <v>0</v>
      </c>
      <c r="BL315" s="17" t="s">
        <v>165</v>
      </c>
      <c r="BM315" s="147" t="s">
        <v>376</v>
      </c>
    </row>
    <row r="316" spans="2:65" s="1" customFormat="1" ht="19.5">
      <c r="B316" s="32"/>
      <c r="D316" s="149" t="s">
        <v>167</v>
      </c>
      <c r="F316" s="150" t="s">
        <v>377</v>
      </c>
      <c r="I316" s="151"/>
      <c r="L316" s="32"/>
      <c r="M316" s="152"/>
      <c r="T316" s="56"/>
      <c r="AT316" s="17" t="s">
        <v>167</v>
      </c>
      <c r="AU316" s="17" t="s">
        <v>90</v>
      </c>
    </row>
    <row r="317" spans="2:65" s="1" customFormat="1" ht="11.25">
      <c r="B317" s="32"/>
      <c r="D317" s="153" t="s">
        <v>169</v>
      </c>
      <c r="F317" s="154" t="s">
        <v>378</v>
      </c>
      <c r="I317" s="151"/>
      <c r="L317" s="32"/>
      <c r="M317" s="152"/>
      <c r="T317" s="56"/>
      <c r="AT317" s="17" t="s">
        <v>169</v>
      </c>
      <c r="AU317" s="17" t="s">
        <v>90</v>
      </c>
    </row>
    <row r="318" spans="2:65" s="12" customFormat="1" ht="11.25">
      <c r="B318" s="155"/>
      <c r="D318" s="149" t="s">
        <v>171</v>
      </c>
      <c r="E318" s="156" t="s">
        <v>1</v>
      </c>
      <c r="F318" s="157" t="s">
        <v>247</v>
      </c>
      <c r="H318" s="156" t="s">
        <v>1</v>
      </c>
      <c r="I318" s="158"/>
      <c r="L318" s="155"/>
      <c r="M318" s="159"/>
      <c r="T318" s="160"/>
      <c r="AT318" s="156" t="s">
        <v>171</v>
      </c>
      <c r="AU318" s="156" t="s">
        <v>90</v>
      </c>
      <c r="AV318" s="12" t="s">
        <v>88</v>
      </c>
      <c r="AW318" s="12" t="s">
        <v>36</v>
      </c>
      <c r="AX318" s="12" t="s">
        <v>80</v>
      </c>
      <c r="AY318" s="156" t="s">
        <v>158</v>
      </c>
    </row>
    <row r="319" spans="2:65" s="13" customFormat="1" ht="11.25">
      <c r="B319" s="161"/>
      <c r="D319" s="149" t="s">
        <v>171</v>
      </c>
      <c r="E319" s="162" t="s">
        <v>1</v>
      </c>
      <c r="F319" s="163" t="s">
        <v>332</v>
      </c>
      <c r="H319" s="164">
        <v>1258.7</v>
      </c>
      <c r="I319" s="165"/>
      <c r="L319" s="161"/>
      <c r="M319" s="166"/>
      <c r="T319" s="167"/>
      <c r="AT319" s="162" t="s">
        <v>171</v>
      </c>
      <c r="AU319" s="162" t="s">
        <v>90</v>
      </c>
      <c r="AV319" s="13" t="s">
        <v>90</v>
      </c>
      <c r="AW319" s="13" t="s">
        <v>36</v>
      </c>
      <c r="AX319" s="13" t="s">
        <v>80</v>
      </c>
      <c r="AY319" s="162" t="s">
        <v>158</v>
      </c>
    </row>
    <row r="320" spans="2:65" s="14" customFormat="1" ht="11.25">
      <c r="B320" s="168"/>
      <c r="D320" s="149" t="s">
        <v>171</v>
      </c>
      <c r="E320" s="169" t="s">
        <v>1</v>
      </c>
      <c r="F320" s="170" t="s">
        <v>182</v>
      </c>
      <c r="H320" s="171">
        <v>1258.7</v>
      </c>
      <c r="I320" s="172"/>
      <c r="L320" s="168"/>
      <c r="M320" s="173"/>
      <c r="T320" s="174"/>
      <c r="AT320" s="169" t="s">
        <v>171</v>
      </c>
      <c r="AU320" s="169" t="s">
        <v>90</v>
      </c>
      <c r="AV320" s="14" t="s">
        <v>165</v>
      </c>
      <c r="AW320" s="14" t="s">
        <v>36</v>
      </c>
      <c r="AX320" s="14" t="s">
        <v>88</v>
      </c>
      <c r="AY320" s="169" t="s">
        <v>158</v>
      </c>
    </row>
    <row r="321" spans="2:65" s="1" customFormat="1" ht="16.5" customHeight="1">
      <c r="B321" s="32"/>
      <c r="C321" s="176" t="s">
        <v>379</v>
      </c>
      <c r="D321" s="176" t="s">
        <v>336</v>
      </c>
      <c r="E321" s="177" t="s">
        <v>354</v>
      </c>
      <c r="F321" s="178" t="s">
        <v>355</v>
      </c>
      <c r="G321" s="179" t="s">
        <v>356</v>
      </c>
      <c r="H321" s="180">
        <v>25.173999999999999</v>
      </c>
      <c r="I321" s="181"/>
      <c r="J321" s="182">
        <f>ROUND(I321*H321,2)</f>
        <v>0</v>
      </c>
      <c r="K321" s="178" t="s">
        <v>164</v>
      </c>
      <c r="L321" s="183"/>
      <c r="M321" s="184" t="s">
        <v>1</v>
      </c>
      <c r="N321" s="185" t="s">
        <v>45</v>
      </c>
      <c r="P321" s="145">
        <f>O321*H321</f>
        <v>0</v>
      </c>
      <c r="Q321" s="145">
        <v>1E-3</v>
      </c>
      <c r="R321" s="145">
        <f>Q321*H321</f>
        <v>2.5173999999999998E-2</v>
      </c>
      <c r="S321" s="145">
        <v>0</v>
      </c>
      <c r="T321" s="146">
        <f>S321*H321</f>
        <v>0</v>
      </c>
      <c r="AR321" s="147" t="s">
        <v>223</v>
      </c>
      <c r="AT321" s="147" t="s">
        <v>336</v>
      </c>
      <c r="AU321" s="147" t="s">
        <v>90</v>
      </c>
      <c r="AY321" s="17" t="s">
        <v>158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88</v>
      </c>
      <c r="BK321" s="148">
        <f>ROUND(I321*H321,2)</f>
        <v>0</v>
      </c>
      <c r="BL321" s="17" t="s">
        <v>165</v>
      </c>
      <c r="BM321" s="147" t="s">
        <v>380</v>
      </c>
    </row>
    <row r="322" spans="2:65" s="1" customFormat="1" ht="11.25">
      <c r="B322" s="32"/>
      <c r="D322" s="149" t="s">
        <v>167</v>
      </c>
      <c r="F322" s="150" t="s">
        <v>355</v>
      </c>
      <c r="I322" s="151"/>
      <c r="L322" s="32"/>
      <c r="M322" s="152"/>
      <c r="T322" s="56"/>
      <c r="AT322" s="17" t="s">
        <v>167</v>
      </c>
      <c r="AU322" s="17" t="s">
        <v>90</v>
      </c>
    </row>
    <row r="323" spans="2:65" s="13" customFormat="1" ht="11.25">
      <c r="B323" s="161"/>
      <c r="D323" s="149" t="s">
        <v>171</v>
      </c>
      <c r="F323" s="163" t="s">
        <v>381</v>
      </c>
      <c r="H323" s="164">
        <v>25.173999999999999</v>
      </c>
      <c r="I323" s="165"/>
      <c r="L323" s="161"/>
      <c r="M323" s="166"/>
      <c r="T323" s="167"/>
      <c r="AT323" s="162" t="s">
        <v>171</v>
      </c>
      <c r="AU323" s="162" t="s">
        <v>90</v>
      </c>
      <c r="AV323" s="13" t="s">
        <v>90</v>
      </c>
      <c r="AW323" s="13" t="s">
        <v>4</v>
      </c>
      <c r="AX323" s="13" t="s">
        <v>88</v>
      </c>
      <c r="AY323" s="162" t="s">
        <v>158</v>
      </c>
    </row>
    <row r="324" spans="2:65" s="1" customFormat="1" ht="24.2" customHeight="1">
      <c r="B324" s="32"/>
      <c r="C324" s="136" t="s">
        <v>382</v>
      </c>
      <c r="D324" s="136" t="s">
        <v>160</v>
      </c>
      <c r="E324" s="137" t="s">
        <v>383</v>
      </c>
      <c r="F324" s="138" t="s">
        <v>384</v>
      </c>
      <c r="G324" s="139" t="s">
        <v>163</v>
      </c>
      <c r="H324" s="140">
        <v>2267.3000000000002</v>
      </c>
      <c r="I324" s="141"/>
      <c r="J324" s="142">
        <f>ROUND(I324*H324,2)</f>
        <v>0</v>
      </c>
      <c r="K324" s="138" t="s">
        <v>164</v>
      </c>
      <c r="L324" s="32"/>
      <c r="M324" s="143" t="s">
        <v>1</v>
      </c>
      <c r="N324" s="144" t="s">
        <v>45</v>
      </c>
      <c r="P324" s="145">
        <f>O324*H324</f>
        <v>0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AR324" s="147" t="s">
        <v>165</v>
      </c>
      <c r="AT324" s="147" t="s">
        <v>160</v>
      </c>
      <c r="AU324" s="147" t="s">
        <v>90</v>
      </c>
      <c r="AY324" s="17" t="s">
        <v>158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88</v>
      </c>
      <c r="BK324" s="148">
        <f>ROUND(I324*H324,2)</f>
        <v>0</v>
      </c>
      <c r="BL324" s="17" t="s">
        <v>165</v>
      </c>
      <c r="BM324" s="147" t="s">
        <v>385</v>
      </c>
    </row>
    <row r="325" spans="2:65" s="1" customFormat="1" ht="19.5">
      <c r="B325" s="32"/>
      <c r="D325" s="149" t="s">
        <v>167</v>
      </c>
      <c r="F325" s="150" t="s">
        <v>386</v>
      </c>
      <c r="I325" s="151"/>
      <c r="L325" s="32"/>
      <c r="M325" s="152"/>
      <c r="T325" s="56"/>
      <c r="AT325" s="17" t="s">
        <v>167</v>
      </c>
      <c r="AU325" s="17" t="s">
        <v>90</v>
      </c>
    </row>
    <row r="326" spans="2:65" s="1" customFormat="1" ht="11.25">
      <c r="B326" s="32"/>
      <c r="D326" s="153" t="s">
        <v>169</v>
      </c>
      <c r="F326" s="154" t="s">
        <v>387</v>
      </c>
      <c r="I326" s="151"/>
      <c r="L326" s="32"/>
      <c r="M326" s="152"/>
      <c r="T326" s="56"/>
      <c r="AT326" s="17" t="s">
        <v>169</v>
      </c>
      <c r="AU326" s="17" t="s">
        <v>90</v>
      </c>
    </row>
    <row r="327" spans="2:65" s="12" customFormat="1" ht="11.25">
      <c r="B327" s="155"/>
      <c r="D327" s="149" t="s">
        <v>171</v>
      </c>
      <c r="E327" s="156" t="s">
        <v>1</v>
      </c>
      <c r="F327" s="157" t="s">
        <v>247</v>
      </c>
      <c r="H327" s="156" t="s">
        <v>1</v>
      </c>
      <c r="I327" s="158"/>
      <c r="L327" s="155"/>
      <c r="M327" s="159"/>
      <c r="T327" s="160"/>
      <c r="AT327" s="156" t="s">
        <v>171</v>
      </c>
      <c r="AU327" s="156" t="s">
        <v>90</v>
      </c>
      <c r="AV327" s="12" t="s">
        <v>88</v>
      </c>
      <c r="AW327" s="12" t="s">
        <v>36</v>
      </c>
      <c r="AX327" s="12" t="s">
        <v>80</v>
      </c>
      <c r="AY327" s="156" t="s">
        <v>158</v>
      </c>
    </row>
    <row r="328" spans="2:65" s="13" customFormat="1" ht="11.25">
      <c r="B328" s="161"/>
      <c r="D328" s="149" t="s">
        <v>171</v>
      </c>
      <c r="E328" s="162" t="s">
        <v>1</v>
      </c>
      <c r="F328" s="163" t="s">
        <v>388</v>
      </c>
      <c r="H328" s="164">
        <v>849</v>
      </c>
      <c r="I328" s="165"/>
      <c r="L328" s="161"/>
      <c r="M328" s="166"/>
      <c r="T328" s="167"/>
      <c r="AT328" s="162" t="s">
        <v>171</v>
      </c>
      <c r="AU328" s="162" t="s">
        <v>90</v>
      </c>
      <c r="AV328" s="13" t="s">
        <v>90</v>
      </c>
      <c r="AW328" s="13" t="s">
        <v>36</v>
      </c>
      <c r="AX328" s="13" t="s">
        <v>80</v>
      </c>
      <c r="AY328" s="162" t="s">
        <v>158</v>
      </c>
    </row>
    <row r="329" spans="2:65" s="13" customFormat="1" ht="11.25">
      <c r="B329" s="161"/>
      <c r="D329" s="149" t="s">
        <v>171</v>
      </c>
      <c r="E329" s="162" t="s">
        <v>1</v>
      </c>
      <c r="F329" s="163" t="s">
        <v>389</v>
      </c>
      <c r="H329" s="164">
        <v>1258.7</v>
      </c>
      <c r="I329" s="165"/>
      <c r="L329" s="161"/>
      <c r="M329" s="166"/>
      <c r="T329" s="167"/>
      <c r="AT329" s="162" t="s">
        <v>171</v>
      </c>
      <c r="AU329" s="162" t="s">
        <v>90</v>
      </c>
      <c r="AV329" s="13" t="s">
        <v>90</v>
      </c>
      <c r="AW329" s="13" t="s">
        <v>36</v>
      </c>
      <c r="AX329" s="13" t="s">
        <v>80</v>
      </c>
      <c r="AY329" s="162" t="s">
        <v>158</v>
      </c>
    </row>
    <row r="330" spans="2:65" s="13" customFormat="1" ht="11.25">
      <c r="B330" s="161"/>
      <c r="D330" s="149" t="s">
        <v>171</v>
      </c>
      <c r="E330" s="162" t="s">
        <v>1</v>
      </c>
      <c r="F330" s="163" t="s">
        <v>390</v>
      </c>
      <c r="H330" s="164">
        <v>159.6</v>
      </c>
      <c r="I330" s="165"/>
      <c r="L330" s="161"/>
      <c r="M330" s="166"/>
      <c r="T330" s="167"/>
      <c r="AT330" s="162" t="s">
        <v>171</v>
      </c>
      <c r="AU330" s="162" t="s">
        <v>90</v>
      </c>
      <c r="AV330" s="13" t="s">
        <v>90</v>
      </c>
      <c r="AW330" s="13" t="s">
        <v>36</v>
      </c>
      <c r="AX330" s="13" t="s">
        <v>80</v>
      </c>
      <c r="AY330" s="162" t="s">
        <v>158</v>
      </c>
    </row>
    <row r="331" spans="2:65" s="14" customFormat="1" ht="11.25">
      <c r="B331" s="168"/>
      <c r="D331" s="149" t="s">
        <v>171</v>
      </c>
      <c r="E331" s="169" t="s">
        <v>1</v>
      </c>
      <c r="F331" s="170" t="s">
        <v>182</v>
      </c>
      <c r="H331" s="171">
        <v>2267.3000000000002</v>
      </c>
      <c r="I331" s="172"/>
      <c r="L331" s="168"/>
      <c r="M331" s="173"/>
      <c r="T331" s="174"/>
      <c r="AT331" s="169" t="s">
        <v>171</v>
      </c>
      <c r="AU331" s="169" t="s">
        <v>90</v>
      </c>
      <c r="AV331" s="14" t="s">
        <v>165</v>
      </c>
      <c r="AW331" s="14" t="s">
        <v>36</v>
      </c>
      <c r="AX331" s="14" t="s">
        <v>88</v>
      </c>
      <c r="AY331" s="169" t="s">
        <v>158</v>
      </c>
    </row>
    <row r="332" spans="2:65" s="1" customFormat="1" ht="24.2" customHeight="1">
      <c r="B332" s="32"/>
      <c r="C332" s="136" t="s">
        <v>391</v>
      </c>
      <c r="D332" s="136" t="s">
        <v>160</v>
      </c>
      <c r="E332" s="137" t="s">
        <v>392</v>
      </c>
      <c r="F332" s="138" t="s">
        <v>393</v>
      </c>
      <c r="G332" s="139" t="s">
        <v>163</v>
      </c>
      <c r="H332" s="140">
        <v>1113</v>
      </c>
      <c r="I332" s="141"/>
      <c r="J332" s="142">
        <f>ROUND(I332*H332,2)</f>
        <v>0</v>
      </c>
      <c r="K332" s="138" t="s">
        <v>164</v>
      </c>
      <c r="L332" s="32"/>
      <c r="M332" s="143" t="s">
        <v>1</v>
      </c>
      <c r="N332" s="144" t="s">
        <v>45</v>
      </c>
      <c r="P332" s="145">
        <f>O332*H332</f>
        <v>0</v>
      </c>
      <c r="Q332" s="145">
        <v>0</v>
      </c>
      <c r="R332" s="145">
        <f>Q332*H332</f>
        <v>0</v>
      </c>
      <c r="S332" s="145">
        <v>0</v>
      </c>
      <c r="T332" s="146">
        <f>S332*H332</f>
        <v>0</v>
      </c>
      <c r="AR332" s="147" t="s">
        <v>165</v>
      </c>
      <c r="AT332" s="147" t="s">
        <v>160</v>
      </c>
      <c r="AU332" s="147" t="s">
        <v>90</v>
      </c>
      <c r="AY332" s="17" t="s">
        <v>158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88</v>
      </c>
      <c r="BK332" s="148">
        <f>ROUND(I332*H332,2)</f>
        <v>0</v>
      </c>
      <c r="BL332" s="17" t="s">
        <v>165</v>
      </c>
      <c r="BM332" s="147" t="s">
        <v>394</v>
      </c>
    </row>
    <row r="333" spans="2:65" s="1" customFormat="1" ht="29.25">
      <c r="B333" s="32"/>
      <c r="D333" s="149" t="s">
        <v>167</v>
      </c>
      <c r="F333" s="150" t="s">
        <v>395</v>
      </c>
      <c r="I333" s="151"/>
      <c r="L333" s="32"/>
      <c r="M333" s="152"/>
      <c r="T333" s="56"/>
      <c r="AT333" s="17" t="s">
        <v>167</v>
      </c>
      <c r="AU333" s="17" t="s">
        <v>90</v>
      </c>
    </row>
    <row r="334" spans="2:65" s="1" customFormat="1" ht="11.25">
      <c r="B334" s="32"/>
      <c r="D334" s="153" t="s">
        <v>169</v>
      </c>
      <c r="F334" s="154" t="s">
        <v>396</v>
      </c>
      <c r="I334" s="151"/>
      <c r="L334" s="32"/>
      <c r="M334" s="152"/>
      <c r="T334" s="56"/>
      <c r="AT334" s="17" t="s">
        <v>169</v>
      </c>
      <c r="AU334" s="17" t="s">
        <v>90</v>
      </c>
    </row>
    <row r="335" spans="2:65" s="12" customFormat="1" ht="11.25">
      <c r="B335" s="155"/>
      <c r="D335" s="149" t="s">
        <v>171</v>
      </c>
      <c r="E335" s="156" t="s">
        <v>1</v>
      </c>
      <c r="F335" s="157" t="s">
        <v>247</v>
      </c>
      <c r="H335" s="156" t="s">
        <v>1</v>
      </c>
      <c r="I335" s="158"/>
      <c r="L335" s="155"/>
      <c r="M335" s="159"/>
      <c r="T335" s="160"/>
      <c r="AT335" s="156" t="s">
        <v>171</v>
      </c>
      <c r="AU335" s="156" t="s">
        <v>90</v>
      </c>
      <c r="AV335" s="12" t="s">
        <v>88</v>
      </c>
      <c r="AW335" s="12" t="s">
        <v>36</v>
      </c>
      <c r="AX335" s="12" t="s">
        <v>80</v>
      </c>
      <c r="AY335" s="156" t="s">
        <v>158</v>
      </c>
    </row>
    <row r="336" spans="2:65" s="13" customFormat="1" ht="11.25">
      <c r="B336" s="161"/>
      <c r="D336" s="149" t="s">
        <v>171</v>
      </c>
      <c r="E336" s="162" t="s">
        <v>1</v>
      </c>
      <c r="F336" s="163" t="s">
        <v>397</v>
      </c>
      <c r="H336" s="164">
        <v>893</v>
      </c>
      <c r="I336" s="165"/>
      <c r="L336" s="161"/>
      <c r="M336" s="166"/>
      <c r="T336" s="167"/>
      <c r="AT336" s="162" t="s">
        <v>171</v>
      </c>
      <c r="AU336" s="162" t="s">
        <v>90</v>
      </c>
      <c r="AV336" s="13" t="s">
        <v>90</v>
      </c>
      <c r="AW336" s="13" t="s">
        <v>36</v>
      </c>
      <c r="AX336" s="13" t="s">
        <v>80</v>
      </c>
      <c r="AY336" s="162" t="s">
        <v>158</v>
      </c>
    </row>
    <row r="337" spans="2:65" s="13" customFormat="1" ht="11.25">
      <c r="B337" s="161"/>
      <c r="D337" s="149" t="s">
        <v>171</v>
      </c>
      <c r="E337" s="162" t="s">
        <v>1</v>
      </c>
      <c r="F337" s="163" t="s">
        <v>398</v>
      </c>
      <c r="H337" s="164">
        <v>220</v>
      </c>
      <c r="I337" s="165"/>
      <c r="L337" s="161"/>
      <c r="M337" s="166"/>
      <c r="T337" s="167"/>
      <c r="AT337" s="162" t="s">
        <v>171</v>
      </c>
      <c r="AU337" s="162" t="s">
        <v>90</v>
      </c>
      <c r="AV337" s="13" t="s">
        <v>90</v>
      </c>
      <c r="AW337" s="13" t="s">
        <v>36</v>
      </c>
      <c r="AX337" s="13" t="s">
        <v>80</v>
      </c>
      <c r="AY337" s="162" t="s">
        <v>158</v>
      </c>
    </row>
    <row r="338" spans="2:65" s="14" customFormat="1" ht="11.25">
      <c r="B338" s="168"/>
      <c r="D338" s="149" t="s">
        <v>171</v>
      </c>
      <c r="E338" s="169" t="s">
        <v>1</v>
      </c>
      <c r="F338" s="170" t="s">
        <v>182</v>
      </c>
      <c r="H338" s="171">
        <v>1113</v>
      </c>
      <c r="I338" s="172"/>
      <c r="L338" s="168"/>
      <c r="M338" s="173"/>
      <c r="T338" s="174"/>
      <c r="AT338" s="169" t="s">
        <v>171</v>
      </c>
      <c r="AU338" s="169" t="s">
        <v>90</v>
      </c>
      <c r="AV338" s="14" t="s">
        <v>165</v>
      </c>
      <c r="AW338" s="14" t="s">
        <v>36</v>
      </c>
      <c r="AX338" s="14" t="s">
        <v>88</v>
      </c>
      <c r="AY338" s="169" t="s">
        <v>158</v>
      </c>
    </row>
    <row r="339" spans="2:65" s="1" customFormat="1" ht="24.2" customHeight="1">
      <c r="B339" s="32"/>
      <c r="C339" s="136" t="s">
        <v>399</v>
      </c>
      <c r="D339" s="136" t="s">
        <v>160</v>
      </c>
      <c r="E339" s="137" t="s">
        <v>400</v>
      </c>
      <c r="F339" s="138" t="s">
        <v>401</v>
      </c>
      <c r="G339" s="139" t="s">
        <v>163</v>
      </c>
      <c r="H339" s="140">
        <v>220</v>
      </c>
      <c r="I339" s="141"/>
      <c r="J339" s="142">
        <f>ROUND(I339*H339,2)</f>
        <v>0</v>
      </c>
      <c r="K339" s="138" t="s">
        <v>164</v>
      </c>
      <c r="L339" s="32"/>
      <c r="M339" s="143" t="s">
        <v>1</v>
      </c>
      <c r="N339" s="144" t="s">
        <v>45</v>
      </c>
      <c r="P339" s="145">
        <f>O339*H339</f>
        <v>0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AR339" s="147" t="s">
        <v>165</v>
      </c>
      <c r="AT339" s="147" t="s">
        <v>160</v>
      </c>
      <c r="AU339" s="147" t="s">
        <v>90</v>
      </c>
      <c r="AY339" s="17" t="s">
        <v>158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88</v>
      </c>
      <c r="BK339" s="148">
        <f>ROUND(I339*H339,2)</f>
        <v>0</v>
      </c>
      <c r="BL339" s="17" t="s">
        <v>165</v>
      </c>
      <c r="BM339" s="147" t="s">
        <v>402</v>
      </c>
    </row>
    <row r="340" spans="2:65" s="1" customFormat="1" ht="19.5">
      <c r="B340" s="32"/>
      <c r="D340" s="149" t="s">
        <v>167</v>
      </c>
      <c r="F340" s="150" t="s">
        <v>403</v>
      </c>
      <c r="I340" s="151"/>
      <c r="L340" s="32"/>
      <c r="M340" s="152"/>
      <c r="T340" s="56"/>
      <c r="AT340" s="17" t="s">
        <v>167</v>
      </c>
      <c r="AU340" s="17" t="s">
        <v>90</v>
      </c>
    </row>
    <row r="341" spans="2:65" s="1" customFormat="1" ht="11.25">
      <c r="B341" s="32"/>
      <c r="D341" s="153" t="s">
        <v>169</v>
      </c>
      <c r="F341" s="154" t="s">
        <v>404</v>
      </c>
      <c r="I341" s="151"/>
      <c r="L341" s="32"/>
      <c r="M341" s="152"/>
      <c r="T341" s="56"/>
      <c r="AT341" s="17" t="s">
        <v>169</v>
      </c>
      <c r="AU341" s="17" t="s">
        <v>90</v>
      </c>
    </row>
    <row r="342" spans="2:65" s="12" customFormat="1" ht="11.25">
      <c r="B342" s="155"/>
      <c r="D342" s="149" t="s">
        <v>171</v>
      </c>
      <c r="E342" s="156" t="s">
        <v>1</v>
      </c>
      <c r="F342" s="157" t="s">
        <v>247</v>
      </c>
      <c r="H342" s="156" t="s">
        <v>1</v>
      </c>
      <c r="I342" s="158"/>
      <c r="L342" s="155"/>
      <c r="M342" s="159"/>
      <c r="T342" s="160"/>
      <c r="AT342" s="156" t="s">
        <v>171</v>
      </c>
      <c r="AU342" s="156" t="s">
        <v>90</v>
      </c>
      <c r="AV342" s="12" t="s">
        <v>88</v>
      </c>
      <c r="AW342" s="12" t="s">
        <v>36</v>
      </c>
      <c r="AX342" s="12" t="s">
        <v>80</v>
      </c>
      <c r="AY342" s="156" t="s">
        <v>158</v>
      </c>
    </row>
    <row r="343" spans="2:65" s="12" customFormat="1" ht="11.25">
      <c r="B343" s="155"/>
      <c r="D343" s="149" t="s">
        <v>171</v>
      </c>
      <c r="E343" s="156" t="s">
        <v>1</v>
      </c>
      <c r="F343" s="157" t="s">
        <v>405</v>
      </c>
      <c r="H343" s="156" t="s">
        <v>1</v>
      </c>
      <c r="I343" s="158"/>
      <c r="L343" s="155"/>
      <c r="M343" s="159"/>
      <c r="T343" s="160"/>
      <c r="AT343" s="156" t="s">
        <v>171</v>
      </c>
      <c r="AU343" s="156" t="s">
        <v>90</v>
      </c>
      <c r="AV343" s="12" t="s">
        <v>88</v>
      </c>
      <c r="AW343" s="12" t="s">
        <v>36</v>
      </c>
      <c r="AX343" s="12" t="s">
        <v>80</v>
      </c>
      <c r="AY343" s="156" t="s">
        <v>158</v>
      </c>
    </row>
    <row r="344" spans="2:65" s="13" customFormat="1" ht="11.25">
      <c r="B344" s="161"/>
      <c r="D344" s="149" t="s">
        <v>171</v>
      </c>
      <c r="E344" s="162" t="s">
        <v>1</v>
      </c>
      <c r="F344" s="163" t="s">
        <v>352</v>
      </c>
      <c r="H344" s="164">
        <v>220</v>
      </c>
      <c r="I344" s="165"/>
      <c r="L344" s="161"/>
      <c r="M344" s="166"/>
      <c r="T344" s="167"/>
      <c r="AT344" s="162" t="s">
        <v>171</v>
      </c>
      <c r="AU344" s="162" t="s">
        <v>90</v>
      </c>
      <c r="AV344" s="13" t="s">
        <v>90</v>
      </c>
      <c r="AW344" s="13" t="s">
        <v>36</v>
      </c>
      <c r="AX344" s="13" t="s">
        <v>80</v>
      </c>
      <c r="AY344" s="162" t="s">
        <v>158</v>
      </c>
    </row>
    <row r="345" spans="2:65" s="14" customFormat="1" ht="11.25">
      <c r="B345" s="168"/>
      <c r="D345" s="149" t="s">
        <v>171</v>
      </c>
      <c r="E345" s="169" t="s">
        <v>1</v>
      </c>
      <c r="F345" s="170" t="s">
        <v>182</v>
      </c>
      <c r="H345" s="171">
        <v>220</v>
      </c>
      <c r="I345" s="172"/>
      <c r="L345" s="168"/>
      <c r="M345" s="173"/>
      <c r="T345" s="174"/>
      <c r="AT345" s="169" t="s">
        <v>171</v>
      </c>
      <c r="AU345" s="169" t="s">
        <v>90</v>
      </c>
      <c r="AV345" s="14" t="s">
        <v>165</v>
      </c>
      <c r="AW345" s="14" t="s">
        <v>36</v>
      </c>
      <c r="AX345" s="14" t="s">
        <v>88</v>
      </c>
      <c r="AY345" s="169" t="s">
        <v>158</v>
      </c>
    </row>
    <row r="346" spans="2:65" s="1" customFormat="1" ht="37.9" customHeight="1">
      <c r="B346" s="32"/>
      <c r="C346" s="136" t="s">
        <v>406</v>
      </c>
      <c r="D346" s="136" t="s">
        <v>160</v>
      </c>
      <c r="E346" s="137" t="s">
        <v>407</v>
      </c>
      <c r="F346" s="138" t="s">
        <v>408</v>
      </c>
      <c r="G346" s="139" t="s">
        <v>176</v>
      </c>
      <c r="H346" s="140">
        <v>70</v>
      </c>
      <c r="I346" s="141"/>
      <c r="J346" s="142">
        <f>ROUND(I346*H346,2)</f>
        <v>0</v>
      </c>
      <c r="K346" s="138" t="s">
        <v>164</v>
      </c>
      <c r="L346" s="32"/>
      <c r="M346" s="143" t="s">
        <v>1</v>
      </c>
      <c r="N346" s="144" t="s">
        <v>45</v>
      </c>
      <c r="P346" s="145">
        <f>O346*H346</f>
        <v>0</v>
      </c>
      <c r="Q346" s="145">
        <v>0</v>
      </c>
      <c r="R346" s="145">
        <f>Q346*H346</f>
        <v>0</v>
      </c>
      <c r="S346" s="145">
        <v>0</v>
      </c>
      <c r="T346" s="146">
        <f>S346*H346</f>
        <v>0</v>
      </c>
      <c r="AR346" s="147" t="s">
        <v>165</v>
      </c>
      <c r="AT346" s="147" t="s">
        <v>160</v>
      </c>
      <c r="AU346" s="147" t="s">
        <v>90</v>
      </c>
      <c r="AY346" s="17" t="s">
        <v>158</v>
      </c>
      <c r="BE346" s="148">
        <f>IF(N346="základní",J346,0)</f>
        <v>0</v>
      </c>
      <c r="BF346" s="148">
        <f>IF(N346="snížená",J346,0)</f>
        <v>0</v>
      </c>
      <c r="BG346" s="148">
        <f>IF(N346="zákl. přenesená",J346,0)</f>
        <v>0</v>
      </c>
      <c r="BH346" s="148">
        <f>IF(N346="sníž. přenesená",J346,0)</f>
        <v>0</v>
      </c>
      <c r="BI346" s="148">
        <f>IF(N346="nulová",J346,0)</f>
        <v>0</v>
      </c>
      <c r="BJ346" s="17" t="s">
        <v>88</v>
      </c>
      <c r="BK346" s="148">
        <f>ROUND(I346*H346,2)</f>
        <v>0</v>
      </c>
      <c r="BL346" s="17" t="s">
        <v>165</v>
      </c>
      <c r="BM346" s="147" t="s">
        <v>409</v>
      </c>
    </row>
    <row r="347" spans="2:65" s="1" customFormat="1" ht="29.25">
      <c r="B347" s="32"/>
      <c r="D347" s="149" t="s">
        <v>167</v>
      </c>
      <c r="F347" s="150" t="s">
        <v>410</v>
      </c>
      <c r="I347" s="151"/>
      <c r="L347" s="32"/>
      <c r="M347" s="152"/>
      <c r="T347" s="56"/>
      <c r="AT347" s="17" t="s">
        <v>167</v>
      </c>
      <c r="AU347" s="17" t="s">
        <v>90</v>
      </c>
    </row>
    <row r="348" spans="2:65" s="1" customFormat="1" ht="11.25">
      <c r="B348" s="32"/>
      <c r="D348" s="153" t="s">
        <v>169</v>
      </c>
      <c r="F348" s="154" t="s">
        <v>411</v>
      </c>
      <c r="I348" s="151"/>
      <c r="L348" s="32"/>
      <c r="M348" s="152"/>
      <c r="T348" s="56"/>
      <c r="AT348" s="17" t="s">
        <v>169</v>
      </c>
      <c r="AU348" s="17" t="s">
        <v>90</v>
      </c>
    </row>
    <row r="349" spans="2:65" s="12" customFormat="1" ht="11.25">
      <c r="B349" s="155"/>
      <c r="D349" s="149" t="s">
        <v>171</v>
      </c>
      <c r="E349" s="156" t="s">
        <v>1</v>
      </c>
      <c r="F349" s="157" t="s">
        <v>412</v>
      </c>
      <c r="H349" s="156" t="s">
        <v>1</v>
      </c>
      <c r="I349" s="158"/>
      <c r="L349" s="155"/>
      <c r="M349" s="159"/>
      <c r="T349" s="160"/>
      <c r="AT349" s="156" t="s">
        <v>171</v>
      </c>
      <c r="AU349" s="156" t="s">
        <v>90</v>
      </c>
      <c r="AV349" s="12" t="s">
        <v>88</v>
      </c>
      <c r="AW349" s="12" t="s">
        <v>36</v>
      </c>
      <c r="AX349" s="12" t="s">
        <v>80</v>
      </c>
      <c r="AY349" s="156" t="s">
        <v>158</v>
      </c>
    </row>
    <row r="350" spans="2:65" s="12" customFormat="1" ht="11.25">
      <c r="B350" s="155"/>
      <c r="D350" s="149" t="s">
        <v>171</v>
      </c>
      <c r="E350" s="156" t="s">
        <v>1</v>
      </c>
      <c r="F350" s="157" t="s">
        <v>413</v>
      </c>
      <c r="H350" s="156" t="s">
        <v>1</v>
      </c>
      <c r="I350" s="158"/>
      <c r="L350" s="155"/>
      <c r="M350" s="159"/>
      <c r="T350" s="160"/>
      <c r="AT350" s="156" t="s">
        <v>171</v>
      </c>
      <c r="AU350" s="156" t="s">
        <v>90</v>
      </c>
      <c r="AV350" s="12" t="s">
        <v>88</v>
      </c>
      <c r="AW350" s="12" t="s">
        <v>36</v>
      </c>
      <c r="AX350" s="12" t="s">
        <v>80</v>
      </c>
      <c r="AY350" s="156" t="s">
        <v>158</v>
      </c>
    </row>
    <row r="351" spans="2:65" s="13" customFormat="1" ht="11.25">
      <c r="B351" s="161"/>
      <c r="D351" s="149" t="s">
        <v>171</v>
      </c>
      <c r="E351" s="162" t="s">
        <v>1</v>
      </c>
      <c r="F351" s="163" t="s">
        <v>414</v>
      </c>
      <c r="H351" s="164">
        <v>70</v>
      </c>
      <c r="I351" s="165"/>
      <c r="L351" s="161"/>
      <c r="M351" s="166"/>
      <c r="T351" s="167"/>
      <c r="AT351" s="162" t="s">
        <v>171</v>
      </c>
      <c r="AU351" s="162" t="s">
        <v>90</v>
      </c>
      <c r="AV351" s="13" t="s">
        <v>90</v>
      </c>
      <c r="AW351" s="13" t="s">
        <v>36</v>
      </c>
      <c r="AX351" s="13" t="s">
        <v>80</v>
      </c>
      <c r="AY351" s="162" t="s">
        <v>158</v>
      </c>
    </row>
    <row r="352" spans="2:65" s="14" customFormat="1" ht="11.25">
      <c r="B352" s="168"/>
      <c r="D352" s="149" t="s">
        <v>171</v>
      </c>
      <c r="E352" s="169" t="s">
        <v>1</v>
      </c>
      <c r="F352" s="170" t="s">
        <v>182</v>
      </c>
      <c r="H352" s="171">
        <v>70</v>
      </c>
      <c r="I352" s="172"/>
      <c r="L352" s="168"/>
      <c r="M352" s="173"/>
      <c r="T352" s="174"/>
      <c r="AT352" s="169" t="s">
        <v>171</v>
      </c>
      <c r="AU352" s="169" t="s">
        <v>90</v>
      </c>
      <c r="AV352" s="14" t="s">
        <v>165</v>
      </c>
      <c r="AW352" s="14" t="s">
        <v>36</v>
      </c>
      <c r="AX352" s="14" t="s">
        <v>88</v>
      </c>
      <c r="AY352" s="169" t="s">
        <v>158</v>
      </c>
    </row>
    <row r="353" spans="2:65" s="1" customFormat="1" ht="16.5" customHeight="1">
      <c r="B353" s="32"/>
      <c r="C353" s="176" t="s">
        <v>415</v>
      </c>
      <c r="D353" s="176" t="s">
        <v>336</v>
      </c>
      <c r="E353" s="177" t="s">
        <v>416</v>
      </c>
      <c r="F353" s="178" t="s">
        <v>417</v>
      </c>
      <c r="G353" s="179" t="s">
        <v>215</v>
      </c>
      <c r="H353" s="180">
        <v>3.5</v>
      </c>
      <c r="I353" s="181"/>
      <c r="J353" s="182">
        <f>ROUND(I353*H353,2)</f>
        <v>0</v>
      </c>
      <c r="K353" s="178" t="s">
        <v>164</v>
      </c>
      <c r="L353" s="183"/>
      <c r="M353" s="184" t="s">
        <v>1</v>
      </c>
      <c r="N353" s="185" t="s">
        <v>45</v>
      </c>
      <c r="P353" s="145">
        <f>O353*H353</f>
        <v>0</v>
      </c>
      <c r="Q353" s="145">
        <v>0.21</v>
      </c>
      <c r="R353" s="145">
        <f>Q353*H353</f>
        <v>0.73499999999999999</v>
      </c>
      <c r="S353" s="145">
        <v>0</v>
      </c>
      <c r="T353" s="146">
        <f>S353*H353</f>
        <v>0</v>
      </c>
      <c r="AR353" s="147" t="s">
        <v>223</v>
      </c>
      <c r="AT353" s="147" t="s">
        <v>336</v>
      </c>
      <c r="AU353" s="147" t="s">
        <v>90</v>
      </c>
      <c r="AY353" s="17" t="s">
        <v>158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7" t="s">
        <v>88</v>
      </c>
      <c r="BK353" s="148">
        <f>ROUND(I353*H353,2)</f>
        <v>0</v>
      </c>
      <c r="BL353" s="17" t="s">
        <v>165</v>
      </c>
      <c r="BM353" s="147" t="s">
        <v>418</v>
      </c>
    </row>
    <row r="354" spans="2:65" s="1" customFormat="1" ht="11.25">
      <c r="B354" s="32"/>
      <c r="D354" s="149" t="s">
        <v>167</v>
      </c>
      <c r="F354" s="150" t="s">
        <v>417</v>
      </c>
      <c r="I354" s="151"/>
      <c r="L354" s="32"/>
      <c r="M354" s="152"/>
      <c r="T354" s="56"/>
      <c r="AT354" s="17" t="s">
        <v>167</v>
      </c>
      <c r="AU354" s="17" t="s">
        <v>90</v>
      </c>
    </row>
    <row r="355" spans="2:65" s="13" customFormat="1" ht="11.25">
      <c r="B355" s="161"/>
      <c r="D355" s="149" t="s">
        <v>171</v>
      </c>
      <c r="F355" s="163" t="s">
        <v>419</v>
      </c>
      <c r="H355" s="164">
        <v>3.5</v>
      </c>
      <c r="I355" s="165"/>
      <c r="L355" s="161"/>
      <c r="M355" s="166"/>
      <c r="T355" s="167"/>
      <c r="AT355" s="162" t="s">
        <v>171</v>
      </c>
      <c r="AU355" s="162" t="s">
        <v>90</v>
      </c>
      <c r="AV355" s="13" t="s">
        <v>90</v>
      </c>
      <c r="AW355" s="13" t="s">
        <v>4</v>
      </c>
      <c r="AX355" s="13" t="s">
        <v>88</v>
      </c>
      <c r="AY355" s="162" t="s">
        <v>158</v>
      </c>
    </row>
    <row r="356" spans="2:65" s="1" customFormat="1" ht="24.2" customHeight="1">
      <c r="B356" s="32"/>
      <c r="C356" s="136" t="s">
        <v>420</v>
      </c>
      <c r="D356" s="136" t="s">
        <v>160</v>
      </c>
      <c r="E356" s="137" t="s">
        <v>421</v>
      </c>
      <c r="F356" s="138" t="s">
        <v>422</v>
      </c>
      <c r="G356" s="139" t="s">
        <v>176</v>
      </c>
      <c r="H356" s="140">
        <v>70</v>
      </c>
      <c r="I356" s="141"/>
      <c r="J356" s="142">
        <f>ROUND(I356*H356,2)</f>
        <v>0</v>
      </c>
      <c r="K356" s="138" t="s">
        <v>164</v>
      </c>
      <c r="L356" s="32"/>
      <c r="M356" s="143" t="s">
        <v>1</v>
      </c>
      <c r="N356" s="144" t="s">
        <v>45</v>
      </c>
      <c r="P356" s="145">
        <f>O356*H356</f>
        <v>0</v>
      </c>
      <c r="Q356" s="145">
        <v>0</v>
      </c>
      <c r="R356" s="145">
        <f>Q356*H356</f>
        <v>0</v>
      </c>
      <c r="S356" s="145">
        <v>0</v>
      </c>
      <c r="T356" s="146">
        <f>S356*H356</f>
        <v>0</v>
      </c>
      <c r="AR356" s="147" t="s">
        <v>165</v>
      </c>
      <c r="AT356" s="147" t="s">
        <v>160</v>
      </c>
      <c r="AU356" s="147" t="s">
        <v>90</v>
      </c>
      <c r="AY356" s="17" t="s">
        <v>158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88</v>
      </c>
      <c r="BK356" s="148">
        <f>ROUND(I356*H356,2)</f>
        <v>0</v>
      </c>
      <c r="BL356" s="17" t="s">
        <v>165</v>
      </c>
      <c r="BM356" s="147" t="s">
        <v>423</v>
      </c>
    </row>
    <row r="357" spans="2:65" s="1" customFormat="1" ht="29.25">
      <c r="B357" s="32"/>
      <c r="D357" s="149" t="s">
        <v>167</v>
      </c>
      <c r="F357" s="150" t="s">
        <v>424</v>
      </c>
      <c r="I357" s="151"/>
      <c r="L357" s="32"/>
      <c r="M357" s="152"/>
      <c r="T357" s="56"/>
      <c r="AT357" s="17" t="s">
        <v>167</v>
      </c>
      <c r="AU357" s="17" t="s">
        <v>90</v>
      </c>
    </row>
    <row r="358" spans="2:65" s="1" customFormat="1" ht="11.25">
      <c r="B358" s="32"/>
      <c r="D358" s="153" t="s">
        <v>169</v>
      </c>
      <c r="F358" s="154" t="s">
        <v>425</v>
      </c>
      <c r="I358" s="151"/>
      <c r="L358" s="32"/>
      <c r="M358" s="152"/>
      <c r="T358" s="56"/>
      <c r="AT358" s="17" t="s">
        <v>169</v>
      </c>
      <c r="AU358" s="17" t="s">
        <v>90</v>
      </c>
    </row>
    <row r="359" spans="2:65" s="12" customFormat="1" ht="11.25">
      <c r="B359" s="155"/>
      <c r="D359" s="149" t="s">
        <v>171</v>
      </c>
      <c r="E359" s="156" t="s">
        <v>1</v>
      </c>
      <c r="F359" s="157" t="s">
        <v>412</v>
      </c>
      <c r="H359" s="156" t="s">
        <v>1</v>
      </c>
      <c r="I359" s="158"/>
      <c r="L359" s="155"/>
      <c r="M359" s="159"/>
      <c r="T359" s="160"/>
      <c r="AT359" s="156" t="s">
        <v>171</v>
      </c>
      <c r="AU359" s="156" t="s">
        <v>90</v>
      </c>
      <c r="AV359" s="12" t="s">
        <v>88</v>
      </c>
      <c r="AW359" s="12" t="s">
        <v>36</v>
      </c>
      <c r="AX359" s="12" t="s">
        <v>80</v>
      </c>
      <c r="AY359" s="156" t="s">
        <v>158</v>
      </c>
    </row>
    <row r="360" spans="2:65" s="12" customFormat="1" ht="11.25">
      <c r="B360" s="155"/>
      <c r="D360" s="149" t="s">
        <v>171</v>
      </c>
      <c r="E360" s="156" t="s">
        <v>1</v>
      </c>
      <c r="F360" s="157" t="s">
        <v>413</v>
      </c>
      <c r="H360" s="156" t="s">
        <v>1</v>
      </c>
      <c r="I360" s="158"/>
      <c r="L360" s="155"/>
      <c r="M360" s="159"/>
      <c r="T360" s="160"/>
      <c r="AT360" s="156" t="s">
        <v>171</v>
      </c>
      <c r="AU360" s="156" t="s">
        <v>90</v>
      </c>
      <c r="AV360" s="12" t="s">
        <v>88</v>
      </c>
      <c r="AW360" s="12" t="s">
        <v>36</v>
      </c>
      <c r="AX360" s="12" t="s">
        <v>80</v>
      </c>
      <c r="AY360" s="156" t="s">
        <v>158</v>
      </c>
    </row>
    <row r="361" spans="2:65" s="13" customFormat="1" ht="11.25">
      <c r="B361" s="161"/>
      <c r="D361" s="149" t="s">
        <v>171</v>
      </c>
      <c r="E361" s="162" t="s">
        <v>1</v>
      </c>
      <c r="F361" s="163" t="s">
        <v>414</v>
      </c>
      <c r="H361" s="164">
        <v>70</v>
      </c>
      <c r="I361" s="165"/>
      <c r="L361" s="161"/>
      <c r="M361" s="166"/>
      <c r="T361" s="167"/>
      <c r="AT361" s="162" t="s">
        <v>171</v>
      </c>
      <c r="AU361" s="162" t="s">
        <v>90</v>
      </c>
      <c r="AV361" s="13" t="s">
        <v>90</v>
      </c>
      <c r="AW361" s="13" t="s">
        <v>36</v>
      </c>
      <c r="AX361" s="13" t="s">
        <v>80</v>
      </c>
      <c r="AY361" s="162" t="s">
        <v>158</v>
      </c>
    </row>
    <row r="362" spans="2:65" s="14" customFormat="1" ht="11.25">
      <c r="B362" s="168"/>
      <c r="D362" s="149" t="s">
        <v>171</v>
      </c>
      <c r="E362" s="169" t="s">
        <v>1</v>
      </c>
      <c r="F362" s="170" t="s">
        <v>182</v>
      </c>
      <c r="H362" s="171">
        <v>70</v>
      </c>
      <c r="I362" s="172"/>
      <c r="L362" s="168"/>
      <c r="M362" s="173"/>
      <c r="T362" s="174"/>
      <c r="AT362" s="169" t="s">
        <v>171</v>
      </c>
      <c r="AU362" s="169" t="s">
        <v>90</v>
      </c>
      <c r="AV362" s="14" t="s">
        <v>165</v>
      </c>
      <c r="AW362" s="14" t="s">
        <v>36</v>
      </c>
      <c r="AX362" s="14" t="s">
        <v>88</v>
      </c>
      <c r="AY362" s="169" t="s">
        <v>158</v>
      </c>
    </row>
    <row r="363" spans="2:65" s="1" customFormat="1" ht="16.5" customHeight="1">
      <c r="B363" s="32"/>
      <c r="C363" s="176" t="s">
        <v>426</v>
      </c>
      <c r="D363" s="176" t="s">
        <v>336</v>
      </c>
      <c r="E363" s="177" t="s">
        <v>427</v>
      </c>
      <c r="F363" s="178" t="s">
        <v>428</v>
      </c>
      <c r="G363" s="179" t="s">
        <v>176</v>
      </c>
      <c r="H363" s="180">
        <v>70</v>
      </c>
      <c r="I363" s="181"/>
      <c r="J363" s="182">
        <f>ROUND(I363*H363,2)</f>
        <v>0</v>
      </c>
      <c r="K363" s="178" t="s">
        <v>270</v>
      </c>
      <c r="L363" s="183"/>
      <c r="M363" s="184" t="s">
        <v>1</v>
      </c>
      <c r="N363" s="185" t="s">
        <v>45</v>
      </c>
      <c r="P363" s="145">
        <f>O363*H363</f>
        <v>0</v>
      </c>
      <c r="Q363" s="145">
        <v>3.5E-4</v>
      </c>
      <c r="R363" s="145">
        <f>Q363*H363</f>
        <v>2.4500000000000001E-2</v>
      </c>
      <c r="S363" s="145">
        <v>0</v>
      </c>
      <c r="T363" s="146">
        <f>S363*H363</f>
        <v>0</v>
      </c>
      <c r="AR363" s="147" t="s">
        <v>223</v>
      </c>
      <c r="AT363" s="147" t="s">
        <v>336</v>
      </c>
      <c r="AU363" s="147" t="s">
        <v>90</v>
      </c>
      <c r="AY363" s="17" t="s">
        <v>158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88</v>
      </c>
      <c r="BK363" s="148">
        <f>ROUND(I363*H363,2)</f>
        <v>0</v>
      </c>
      <c r="BL363" s="17" t="s">
        <v>165</v>
      </c>
      <c r="BM363" s="147" t="s">
        <v>429</v>
      </c>
    </row>
    <row r="364" spans="2:65" s="1" customFormat="1" ht="24.2" customHeight="1">
      <c r="B364" s="32"/>
      <c r="C364" s="136" t="s">
        <v>430</v>
      </c>
      <c r="D364" s="136" t="s">
        <v>160</v>
      </c>
      <c r="E364" s="137" t="s">
        <v>431</v>
      </c>
      <c r="F364" s="138" t="s">
        <v>432</v>
      </c>
      <c r="G364" s="139" t="s">
        <v>176</v>
      </c>
      <c r="H364" s="140">
        <v>7</v>
      </c>
      <c r="I364" s="141"/>
      <c r="J364" s="142">
        <f>ROUND(I364*H364,2)</f>
        <v>0</v>
      </c>
      <c r="K364" s="138" t="s">
        <v>164</v>
      </c>
      <c r="L364" s="32"/>
      <c r="M364" s="143" t="s">
        <v>1</v>
      </c>
      <c r="N364" s="144" t="s">
        <v>45</v>
      </c>
      <c r="P364" s="145">
        <f>O364*H364</f>
        <v>0</v>
      </c>
      <c r="Q364" s="145">
        <v>1.281E-2</v>
      </c>
      <c r="R364" s="145">
        <f>Q364*H364</f>
        <v>8.967E-2</v>
      </c>
      <c r="S364" s="145">
        <v>0</v>
      </c>
      <c r="T364" s="146">
        <f>S364*H364</f>
        <v>0</v>
      </c>
      <c r="AR364" s="147" t="s">
        <v>165</v>
      </c>
      <c r="AT364" s="147" t="s">
        <v>160</v>
      </c>
      <c r="AU364" s="147" t="s">
        <v>90</v>
      </c>
      <c r="AY364" s="17" t="s">
        <v>158</v>
      </c>
      <c r="BE364" s="148">
        <f>IF(N364="základní",J364,0)</f>
        <v>0</v>
      </c>
      <c r="BF364" s="148">
        <f>IF(N364="snížená",J364,0)</f>
        <v>0</v>
      </c>
      <c r="BG364" s="148">
        <f>IF(N364="zákl. přenesená",J364,0)</f>
        <v>0</v>
      </c>
      <c r="BH364" s="148">
        <f>IF(N364="sníž. přenesená",J364,0)</f>
        <v>0</v>
      </c>
      <c r="BI364" s="148">
        <f>IF(N364="nulová",J364,0)</f>
        <v>0</v>
      </c>
      <c r="BJ364" s="17" t="s">
        <v>88</v>
      </c>
      <c r="BK364" s="148">
        <f>ROUND(I364*H364,2)</f>
        <v>0</v>
      </c>
      <c r="BL364" s="17" t="s">
        <v>165</v>
      </c>
      <c r="BM364" s="147" t="s">
        <v>433</v>
      </c>
    </row>
    <row r="365" spans="2:65" s="1" customFormat="1" ht="29.25">
      <c r="B365" s="32"/>
      <c r="D365" s="149" t="s">
        <v>167</v>
      </c>
      <c r="F365" s="150" t="s">
        <v>434</v>
      </c>
      <c r="I365" s="151"/>
      <c r="L365" s="32"/>
      <c r="M365" s="152"/>
      <c r="T365" s="56"/>
      <c r="AT365" s="17" t="s">
        <v>167</v>
      </c>
      <c r="AU365" s="17" t="s">
        <v>90</v>
      </c>
    </row>
    <row r="366" spans="2:65" s="1" customFormat="1" ht="11.25">
      <c r="B366" s="32"/>
      <c r="D366" s="153" t="s">
        <v>169</v>
      </c>
      <c r="F366" s="154" t="s">
        <v>435</v>
      </c>
      <c r="I366" s="151"/>
      <c r="L366" s="32"/>
      <c r="M366" s="152"/>
      <c r="T366" s="56"/>
      <c r="AT366" s="17" t="s">
        <v>169</v>
      </c>
      <c r="AU366" s="17" t="s">
        <v>90</v>
      </c>
    </row>
    <row r="367" spans="2:65" s="12" customFormat="1" ht="11.25">
      <c r="B367" s="155"/>
      <c r="D367" s="149" t="s">
        <v>171</v>
      </c>
      <c r="E367" s="156" t="s">
        <v>1</v>
      </c>
      <c r="F367" s="157" t="s">
        <v>436</v>
      </c>
      <c r="H367" s="156" t="s">
        <v>1</v>
      </c>
      <c r="I367" s="158"/>
      <c r="L367" s="155"/>
      <c r="M367" s="159"/>
      <c r="T367" s="160"/>
      <c r="AT367" s="156" t="s">
        <v>171</v>
      </c>
      <c r="AU367" s="156" t="s">
        <v>90</v>
      </c>
      <c r="AV367" s="12" t="s">
        <v>88</v>
      </c>
      <c r="AW367" s="12" t="s">
        <v>36</v>
      </c>
      <c r="AX367" s="12" t="s">
        <v>80</v>
      </c>
      <c r="AY367" s="156" t="s">
        <v>158</v>
      </c>
    </row>
    <row r="368" spans="2:65" s="13" customFormat="1" ht="11.25">
      <c r="B368" s="161"/>
      <c r="D368" s="149" t="s">
        <v>171</v>
      </c>
      <c r="E368" s="162" t="s">
        <v>1</v>
      </c>
      <c r="F368" s="163" t="s">
        <v>437</v>
      </c>
      <c r="H368" s="164">
        <v>7</v>
      </c>
      <c r="I368" s="165"/>
      <c r="L368" s="161"/>
      <c r="M368" s="166"/>
      <c r="T368" s="167"/>
      <c r="AT368" s="162" t="s">
        <v>171</v>
      </c>
      <c r="AU368" s="162" t="s">
        <v>90</v>
      </c>
      <c r="AV368" s="13" t="s">
        <v>90</v>
      </c>
      <c r="AW368" s="13" t="s">
        <v>36</v>
      </c>
      <c r="AX368" s="13" t="s">
        <v>80</v>
      </c>
      <c r="AY368" s="162" t="s">
        <v>158</v>
      </c>
    </row>
    <row r="369" spans="2:65" s="14" customFormat="1" ht="11.25">
      <c r="B369" s="168"/>
      <c r="D369" s="149" t="s">
        <v>171</v>
      </c>
      <c r="E369" s="169" t="s">
        <v>1</v>
      </c>
      <c r="F369" s="170" t="s">
        <v>182</v>
      </c>
      <c r="H369" s="171">
        <v>7</v>
      </c>
      <c r="I369" s="172"/>
      <c r="L369" s="168"/>
      <c r="M369" s="173"/>
      <c r="T369" s="174"/>
      <c r="AT369" s="169" t="s">
        <v>171</v>
      </c>
      <c r="AU369" s="169" t="s">
        <v>90</v>
      </c>
      <c r="AV369" s="14" t="s">
        <v>165</v>
      </c>
      <c r="AW369" s="14" t="s">
        <v>36</v>
      </c>
      <c r="AX369" s="14" t="s">
        <v>88</v>
      </c>
      <c r="AY369" s="169" t="s">
        <v>158</v>
      </c>
    </row>
    <row r="370" spans="2:65" s="1" customFormat="1" ht="24.2" customHeight="1">
      <c r="B370" s="32"/>
      <c r="C370" s="136" t="s">
        <v>438</v>
      </c>
      <c r="D370" s="136" t="s">
        <v>160</v>
      </c>
      <c r="E370" s="137" t="s">
        <v>439</v>
      </c>
      <c r="F370" s="138" t="s">
        <v>440</v>
      </c>
      <c r="G370" s="139" t="s">
        <v>176</v>
      </c>
      <c r="H370" s="140">
        <v>1</v>
      </c>
      <c r="I370" s="141"/>
      <c r="J370" s="142">
        <f>ROUND(I370*H370,2)</f>
        <v>0</v>
      </c>
      <c r="K370" s="138" t="s">
        <v>164</v>
      </c>
      <c r="L370" s="32"/>
      <c r="M370" s="143" t="s">
        <v>1</v>
      </c>
      <c r="N370" s="144" t="s">
        <v>45</v>
      </c>
      <c r="P370" s="145">
        <f>O370*H370</f>
        <v>0</v>
      </c>
      <c r="Q370" s="145">
        <v>2.1350000000000001E-2</v>
      </c>
      <c r="R370" s="145">
        <f>Q370*H370</f>
        <v>2.1350000000000001E-2</v>
      </c>
      <c r="S370" s="145">
        <v>0</v>
      </c>
      <c r="T370" s="146">
        <f>S370*H370</f>
        <v>0</v>
      </c>
      <c r="AR370" s="147" t="s">
        <v>165</v>
      </c>
      <c r="AT370" s="147" t="s">
        <v>160</v>
      </c>
      <c r="AU370" s="147" t="s">
        <v>90</v>
      </c>
      <c r="AY370" s="17" t="s">
        <v>158</v>
      </c>
      <c r="BE370" s="148">
        <f>IF(N370="základní",J370,0)</f>
        <v>0</v>
      </c>
      <c r="BF370" s="148">
        <f>IF(N370="snížená",J370,0)</f>
        <v>0</v>
      </c>
      <c r="BG370" s="148">
        <f>IF(N370="zákl. přenesená",J370,0)</f>
        <v>0</v>
      </c>
      <c r="BH370" s="148">
        <f>IF(N370="sníž. přenesená",J370,0)</f>
        <v>0</v>
      </c>
      <c r="BI370" s="148">
        <f>IF(N370="nulová",J370,0)</f>
        <v>0</v>
      </c>
      <c r="BJ370" s="17" t="s">
        <v>88</v>
      </c>
      <c r="BK370" s="148">
        <f>ROUND(I370*H370,2)</f>
        <v>0</v>
      </c>
      <c r="BL370" s="17" t="s">
        <v>165</v>
      </c>
      <c r="BM370" s="147" t="s">
        <v>441</v>
      </c>
    </row>
    <row r="371" spans="2:65" s="1" customFormat="1" ht="29.25">
      <c r="B371" s="32"/>
      <c r="D371" s="149" t="s">
        <v>167</v>
      </c>
      <c r="F371" s="150" t="s">
        <v>442</v>
      </c>
      <c r="I371" s="151"/>
      <c r="L371" s="32"/>
      <c r="M371" s="152"/>
      <c r="T371" s="56"/>
      <c r="AT371" s="17" t="s">
        <v>167</v>
      </c>
      <c r="AU371" s="17" t="s">
        <v>90</v>
      </c>
    </row>
    <row r="372" spans="2:65" s="1" customFormat="1" ht="11.25">
      <c r="B372" s="32"/>
      <c r="D372" s="153" t="s">
        <v>169</v>
      </c>
      <c r="F372" s="154" t="s">
        <v>443</v>
      </c>
      <c r="I372" s="151"/>
      <c r="L372" s="32"/>
      <c r="M372" s="152"/>
      <c r="T372" s="56"/>
      <c r="AT372" s="17" t="s">
        <v>169</v>
      </c>
      <c r="AU372" s="17" t="s">
        <v>90</v>
      </c>
    </row>
    <row r="373" spans="2:65" s="12" customFormat="1" ht="11.25">
      <c r="B373" s="155"/>
      <c r="D373" s="149" t="s">
        <v>171</v>
      </c>
      <c r="E373" s="156" t="s">
        <v>1</v>
      </c>
      <c r="F373" s="157" t="s">
        <v>436</v>
      </c>
      <c r="H373" s="156" t="s">
        <v>1</v>
      </c>
      <c r="I373" s="158"/>
      <c r="L373" s="155"/>
      <c r="M373" s="159"/>
      <c r="T373" s="160"/>
      <c r="AT373" s="156" t="s">
        <v>171</v>
      </c>
      <c r="AU373" s="156" t="s">
        <v>90</v>
      </c>
      <c r="AV373" s="12" t="s">
        <v>88</v>
      </c>
      <c r="AW373" s="12" t="s">
        <v>36</v>
      </c>
      <c r="AX373" s="12" t="s">
        <v>80</v>
      </c>
      <c r="AY373" s="156" t="s">
        <v>158</v>
      </c>
    </row>
    <row r="374" spans="2:65" s="13" customFormat="1" ht="11.25">
      <c r="B374" s="161"/>
      <c r="D374" s="149" t="s">
        <v>171</v>
      </c>
      <c r="E374" s="162" t="s">
        <v>1</v>
      </c>
      <c r="F374" s="163" t="s">
        <v>444</v>
      </c>
      <c r="H374" s="164">
        <v>1</v>
      </c>
      <c r="I374" s="165"/>
      <c r="L374" s="161"/>
      <c r="M374" s="166"/>
      <c r="T374" s="167"/>
      <c r="AT374" s="162" t="s">
        <v>171</v>
      </c>
      <c r="AU374" s="162" t="s">
        <v>90</v>
      </c>
      <c r="AV374" s="13" t="s">
        <v>90</v>
      </c>
      <c r="AW374" s="13" t="s">
        <v>36</v>
      </c>
      <c r="AX374" s="13" t="s">
        <v>80</v>
      </c>
      <c r="AY374" s="162" t="s">
        <v>158</v>
      </c>
    </row>
    <row r="375" spans="2:65" s="14" customFormat="1" ht="11.25">
      <c r="B375" s="168"/>
      <c r="D375" s="149" t="s">
        <v>171</v>
      </c>
      <c r="E375" s="169" t="s">
        <v>1</v>
      </c>
      <c r="F375" s="170" t="s">
        <v>182</v>
      </c>
      <c r="H375" s="171">
        <v>1</v>
      </c>
      <c r="I375" s="172"/>
      <c r="L375" s="168"/>
      <c r="M375" s="173"/>
      <c r="T375" s="174"/>
      <c r="AT375" s="169" t="s">
        <v>171</v>
      </c>
      <c r="AU375" s="169" t="s">
        <v>90</v>
      </c>
      <c r="AV375" s="14" t="s">
        <v>165</v>
      </c>
      <c r="AW375" s="14" t="s">
        <v>36</v>
      </c>
      <c r="AX375" s="14" t="s">
        <v>88</v>
      </c>
      <c r="AY375" s="169" t="s">
        <v>158</v>
      </c>
    </row>
    <row r="376" spans="2:65" s="1" customFormat="1" ht="24.2" customHeight="1">
      <c r="B376" s="32"/>
      <c r="C376" s="136" t="s">
        <v>445</v>
      </c>
      <c r="D376" s="136" t="s">
        <v>160</v>
      </c>
      <c r="E376" s="137" t="s">
        <v>446</v>
      </c>
      <c r="F376" s="138" t="s">
        <v>447</v>
      </c>
      <c r="G376" s="139" t="s">
        <v>176</v>
      </c>
      <c r="H376" s="140">
        <v>1</v>
      </c>
      <c r="I376" s="141"/>
      <c r="J376" s="142">
        <f>ROUND(I376*H376,2)</f>
        <v>0</v>
      </c>
      <c r="K376" s="138" t="s">
        <v>164</v>
      </c>
      <c r="L376" s="32"/>
      <c r="M376" s="143" t="s">
        <v>1</v>
      </c>
      <c r="N376" s="144" t="s">
        <v>45</v>
      </c>
      <c r="P376" s="145">
        <f>O376*H376</f>
        <v>0</v>
      </c>
      <c r="Q376" s="145">
        <v>2.989E-2</v>
      </c>
      <c r="R376" s="145">
        <f>Q376*H376</f>
        <v>2.989E-2</v>
      </c>
      <c r="S376" s="145">
        <v>0</v>
      </c>
      <c r="T376" s="146">
        <f>S376*H376</f>
        <v>0</v>
      </c>
      <c r="AR376" s="147" t="s">
        <v>165</v>
      </c>
      <c r="AT376" s="147" t="s">
        <v>160</v>
      </c>
      <c r="AU376" s="147" t="s">
        <v>90</v>
      </c>
      <c r="AY376" s="17" t="s">
        <v>158</v>
      </c>
      <c r="BE376" s="148">
        <f>IF(N376="základní",J376,0)</f>
        <v>0</v>
      </c>
      <c r="BF376" s="148">
        <f>IF(N376="snížená",J376,0)</f>
        <v>0</v>
      </c>
      <c r="BG376" s="148">
        <f>IF(N376="zákl. přenesená",J376,0)</f>
        <v>0</v>
      </c>
      <c r="BH376" s="148">
        <f>IF(N376="sníž. přenesená",J376,0)</f>
        <v>0</v>
      </c>
      <c r="BI376" s="148">
        <f>IF(N376="nulová",J376,0)</f>
        <v>0</v>
      </c>
      <c r="BJ376" s="17" t="s">
        <v>88</v>
      </c>
      <c r="BK376" s="148">
        <f>ROUND(I376*H376,2)</f>
        <v>0</v>
      </c>
      <c r="BL376" s="17" t="s">
        <v>165</v>
      </c>
      <c r="BM376" s="147" t="s">
        <v>448</v>
      </c>
    </row>
    <row r="377" spans="2:65" s="1" customFormat="1" ht="29.25">
      <c r="B377" s="32"/>
      <c r="D377" s="149" t="s">
        <v>167</v>
      </c>
      <c r="F377" s="150" t="s">
        <v>449</v>
      </c>
      <c r="I377" s="151"/>
      <c r="L377" s="32"/>
      <c r="M377" s="152"/>
      <c r="T377" s="56"/>
      <c r="AT377" s="17" t="s">
        <v>167</v>
      </c>
      <c r="AU377" s="17" t="s">
        <v>90</v>
      </c>
    </row>
    <row r="378" spans="2:65" s="1" customFormat="1" ht="11.25">
      <c r="B378" s="32"/>
      <c r="D378" s="153" t="s">
        <v>169</v>
      </c>
      <c r="F378" s="154" t="s">
        <v>450</v>
      </c>
      <c r="I378" s="151"/>
      <c r="L378" s="32"/>
      <c r="M378" s="152"/>
      <c r="T378" s="56"/>
      <c r="AT378" s="17" t="s">
        <v>169</v>
      </c>
      <c r="AU378" s="17" t="s">
        <v>90</v>
      </c>
    </row>
    <row r="379" spans="2:65" s="12" customFormat="1" ht="11.25">
      <c r="B379" s="155"/>
      <c r="D379" s="149" t="s">
        <v>171</v>
      </c>
      <c r="E379" s="156" t="s">
        <v>1</v>
      </c>
      <c r="F379" s="157" t="s">
        <v>436</v>
      </c>
      <c r="H379" s="156" t="s">
        <v>1</v>
      </c>
      <c r="I379" s="158"/>
      <c r="L379" s="155"/>
      <c r="M379" s="159"/>
      <c r="T379" s="160"/>
      <c r="AT379" s="156" t="s">
        <v>171</v>
      </c>
      <c r="AU379" s="156" t="s">
        <v>90</v>
      </c>
      <c r="AV379" s="12" t="s">
        <v>88</v>
      </c>
      <c r="AW379" s="12" t="s">
        <v>36</v>
      </c>
      <c r="AX379" s="12" t="s">
        <v>80</v>
      </c>
      <c r="AY379" s="156" t="s">
        <v>158</v>
      </c>
    </row>
    <row r="380" spans="2:65" s="13" customFormat="1" ht="11.25">
      <c r="B380" s="161"/>
      <c r="D380" s="149" t="s">
        <v>171</v>
      </c>
      <c r="E380" s="162" t="s">
        <v>1</v>
      </c>
      <c r="F380" s="163" t="s">
        <v>451</v>
      </c>
      <c r="H380" s="164">
        <v>1</v>
      </c>
      <c r="I380" s="165"/>
      <c r="L380" s="161"/>
      <c r="M380" s="166"/>
      <c r="T380" s="167"/>
      <c r="AT380" s="162" t="s">
        <v>171</v>
      </c>
      <c r="AU380" s="162" t="s">
        <v>90</v>
      </c>
      <c r="AV380" s="13" t="s">
        <v>90</v>
      </c>
      <c r="AW380" s="13" t="s">
        <v>36</v>
      </c>
      <c r="AX380" s="13" t="s">
        <v>80</v>
      </c>
      <c r="AY380" s="162" t="s">
        <v>158</v>
      </c>
    </row>
    <row r="381" spans="2:65" s="14" customFormat="1" ht="11.25">
      <c r="B381" s="168"/>
      <c r="D381" s="149" t="s">
        <v>171</v>
      </c>
      <c r="E381" s="169" t="s">
        <v>1</v>
      </c>
      <c r="F381" s="170" t="s">
        <v>182</v>
      </c>
      <c r="H381" s="171">
        <v>1</v>
      </c>
      <c r="I381" s="172"/>
      <c r="L381" s="168"/>
      <c r="M381" s="173"/>
      <c r="T381" s="174"/>
      <c r="AT381" s="169" t="s">
        <v>171</v>
      </c>
      <c r="AU381" s="169" t="s">
        <v>90</v>
      </c>
      <c r="AV381" s="14" t="s">
        <v>165</v>
      </c>
      <c r="AW381" s="14" t="s">
        <v>36</v>
      </c>
      <c r="AX381" s="14" t="s">
        <v>88</v>
      </c>
      <c r="AY381" s="169" t="s">
        <v>158</v>
      </c>
    </row>
    <row r="382" spans="2:65" s="1" customFormat="1" ht="24.2" customHeight="1">
      <c r="B382" s="32"/>
      <c r="C382" s="136" t="s">
        <v>452</v>
      </c>
      <c r="D382" s="136" t="s">
        <v>160</v>
      </c>
      <c r="E382" s="137" t="s">
        <v>453</v>
      </c>
      <c r="F382" s="138" t="s">
        <v>454</v>
      </c>
      <c r="G382" s="139" t="s">
        <v>176</v>
      </c>
      <c r="H382" s="140">
        <v>1</v>
      </c>
      <c r="I382" s="141"/>
      <c r="J382" s="142">
        <f>ROUND(I382*H382,2)</f>
        <v>0</v>
      </c>
      <c r="K382" s="138" t="s">
        <v>164</v>
      </c>
      <c r="L382" s="32"/>
      <c r="M382" s="143" t="s">
        <v>1</v>
      </c>
      <c r="N382" s="144" t="s">
        <v>45</v>
      </c>
      <c r="P382" s="145">
        <f>O382*H382</f>
        <v>0</v>
      </c>
      <c r="Q382" s="145">
        <v>4.6980000000000001E-2</v>
      </c>
      <c r="R382" s="145">
        <f>Q382*H382</f>
        <v>4.6980000000000001E-2</v>
      </c>
      <c r="S382" s="145">
        <v>0</v>
      </c>
      <c r="T382" s="146">
        <f>S382*H382</f>
        <v>0</v>
      </c>
      <c r="AR382" s="147" t="s">
        <v>165</v>
      </c>
      <c r="AT382" s="147" t="s">
        <v>160</v>
      </c>
      <c r="AU382" s="147" t="s">
        <v>90</v>
      </c>
      <c r="AY382" s="17" t="s">
        <v>158</v>
      </c>
      <c r="BE382" s="148">
        <f>IF(N382="základní",J382,0)</f>
        <v>0</v>
      </c>
      <c r="BF382" s="148">
        <f>IF(N382="snížená",J382,0)</f>
        <v>0</v>
      </c>
      <c r="BG382" s="148">
        <f>IF(N382="zákl. přenesená",J382,0)</f>
        <v>0</v>
      </c>
      <c r="BH382" s="148">
        <f>IF(N382="sníž. přenesená",J382,0)</f>
        <v>0</v>
      </c>
      <c r="BI382" s="148">
        <f>IF(N382="nulová",J382,0)</f>
        <v>0</v>
      </c>
      <c r="BJ382" s="17" t="s">
        <v>88</v>
      </c>
      <c r="BK382" s="148">
        <f>ROUND(I382*H382,2)</f>
        <v>0</v>
      </c>
      <c r="BL382" s="17" t="s">
        <v>165</v>
      </c>
      <c r="BM382" s="147" t="s">
        <v>455</v>
      </c>
    </row>
    <row r="383" spans="2:65" s="1" customFormat="1" ht="29.25">
      <c r="B383" s="32"/>
      <c r="D383" s="149" t="s">
        <v>167</v>
      </c>
      <c r="F383" s="150" t="s">
        <v>456</v>
      </c>
      <c r="I383" s="151"/>
      <c r="L383" s="32"/>
      <c r="M383" s="152"/>
      <c r="T383" s="56"/>
      <c r="AT383" s="17" t="s">
        <v>167</v>
      </c>
      <c r="AU383" s="17" t="s">
        <v>90</v>
      </c>
    </row>
    <row r="384" spans="2:65" s="1" customFormat="1" ht="11.25">
      <c r="B384" s="32"/>
      <c r="D384" s="153" t="s">
        <v>169</v>
      </c>
      <c r="F384" s="154" t="s">
        <v>457</v>
      </c>
      <c r="I384" s="151"/>
      <c r="L384" s="32"/>
      <c r="M384" s="152"/>
      <c r="T384" s="56"/>
      <c r="AT384" s="17" t="s">
        <v>169</v>
      </c>
      <c r="AU384" s="17" t="s">
        <v>90</v>
      </c>
    </row>
    <row r="385" spans="2:65" s="12" customFormat="1" ht="11.25">
      <c r="B385" s="155"/>
      <c r="D385" s="149" t="s">
        <v>171</v>
      </c>
      <c r="E385" s="156" t="s">
        <v>1</v>
      </c>
      <c r="F385" s="157" t="s">
        <v>436</v>
      </c>
      <c r="H385" s="156" t="s">
        <v>1</v>
      </c>
      <c r="I385" s="158"/>
      <c r="L385" s="155"/>
      <c r="M385" s="159"/>
      <c r="T385" s="160"/>
      <c r="AT385" s="156" t="s">
        <v>171</v>
      </c>
      <c r="AU385" s="156" t="s">
        <v>90</v>
      </c>
      <c r="AV385" s="12" t="s">
        <v>88</v>
      </c>
      <c r="AW385" s="12" t="s">
        <v>36</v>
      </c>
      <c r="AX385" s="12" t="s">
        <v>80</v>
      </c>
      <c r="AY385" s="156" t="s">
        <v>158</v>
      </c>
    </row>
    <row r="386" spans="2:65" s="13" customFormat="1" ht="11.25">
      <c r="B386" s="161"/>
      <c r="D386" s="149" t="s">
        <v>171</v>
      </c>
      <c r="E386" s="162" t="s">
        <v>1</v>
      </c>
      <c r="F386" s="163" t="s">
        <v>458</v>
      </c>
      <c r="H386" s="164">
        <v>1</v>
      </c>
      <c r="I386" s="165"/>
      <c r="L386" s="161"/>
      <c r="M386" s="166"/>
      <c r="T386" s="167"/>
      <c r="AT386" s="162" t="s">
        <v>171</v>
      </c>
      <c r="AU386" s="162" t="s">
        <v>90</v>
      </c>
      <c r="AV386" s="13" t="s">
        <v>90</v>
      </c>
      <c r="AW386" s="13" t="s">
        <v>36</v>
      </c>
      <c r="AX386" s="13" t="s">
        <v>80</v>
      </c>
      <c r="AY386" s="162" t="s">
        <v>158</v>
      </c>
    </row>
    <row r="387" spans="2:65" s="14" customFormat="1" ht="11.25">
      <c r="B387" s="168"/>
      <c r="D387" s="149" t="s">
        <v>171</v>
      </c>
      <c r="E387" s="169" t="s">
        <v>1</v>
      </c>
      <c r="F387" s="170" t="s">
        <v>182</v>
      </c>
      <c r="H387" s="171">
        <v>1</v>
      </c>
      <c r="I387" s="172"/>
      <c r="L387" s="168"/>
      <c r="M387" s="173"/>
      <c r="T387" s="174"/>
      <c r="AT387" s="169" t="s">
        <v>171</v>
      </c>
      <c r="AU387" s="169" t="s">
        <v>90</v>
      </c>
      <c r="AV387" s="14" t="s">
        <v>165</v>
      </c>
      <c r="AW387" s="14" t="s">
        <v>36</v>
      </c>
      <c r="AX387" s="14" t="s">
        <v>88</v>
      </c>
      <c r="AY387" s="169" t="s">
        <v>158</v>
      </c>
    </row>
    <row r="388" spans="2:65" s="11" customFormat="1" ht="22.9" customHeight="1">
      <c r="B388" s="124"/>
      <c r="D388" s="125" t="s">
        <v>79</v>
      </c>
      <c r="E388" s="134" t="s">
        <v>183</v>
      </c>
      <c r="F388" s="134" t="s">
        <v>459</v>
      </c>
      <c r="I388" s="127"/>
      <c r="J388" s="135">
        <f>BK388</f>
        <v>0</v>
      </c>
      <c r="L388" s="124"/>
      <c r="M388" s="129"/>
      <c r="P388" s="130">
        <f>SUM(P389:P479)</f>
        <v>0</v>
      </c>
      <c r="R388" s="130">
        <f>SUM(R389:R479)</f>
        <v>322.04589597</v>
      </c>
      <c r="T388" s="131">
        <f>SUM(T389:T479)</f>
        <v>0</v>
      </c>
      <c r="AR388" s="125" t="s">
        <v>157</v>
      </c>
      <c r="AT388" s="132" t="s">
        <v>79</v>
      </c>
      <c r="AU388" s="132" t="s">
        <v>88</v>
      </c>
      <c r="AY388" s="125" t="s">
        <v>158</v>
      </c>
      <c r="BK388" s="133">
        <f>SUM(BK389:BK479)</f>
        <v>0</v>
      </c>
    </row>
    <row r="389" spans="2:65" s="1" customFormat="1" ht="24.2" customHeight="1">
      <c r="B389" s="32"/>
      <c r="C389" s="136" t="s">
        <v>460</v>
      </c>
      <c r="D389" s="136" t="s">
        <v>160</v>
      </c>
      <c r="E389" s="137" t="s">
        <v>461</v>
      </c>
      <c r="F389" s="138" t="s">
        <v>462</v>
      </c>
      <c r="G389" s="139" t="s">
        <v>176</v>
      </c>
      <c r="H389" s="140">
        <v>17</v>
      </c>
      <c r="I389" s="141"/>
      <c r="J389" s="142">
        <f>ROUND(I389*H389,2)</f>
        <v>0</v>
      </c>
      <c r="K389" s="138" t="s">
        <v>270</v>
      </c>
      <c r="L389" s="32"/>
      <c r="M389" s="143" t="s">
        <v>1</v>
      </c>
      <c r="N389" s="144" t="s">
        <v>45</v>
      </c>
      <c r="P389" s="145">
        <f>O389*H389</f>
        <v>0</v>
      </c>
      <c r="Q389" s="145">
        <v>2E-3</v>
      </c>
      <c r="R389" s="145">
        <f>Q389*H389</f>
        <v>3.4000000000000002E-2</v>
      </c>
      <c r="S389" s="145">
        <v>0</v>
      </c>
      <c r="T389" s="146">
        <f>S389*H389</f>
        <v>0</v>
      </c>
      <c r="AR389" s="147" t="s">
        <v>165</v>
      </c>
      <c r="AT389" s="147" t="s">
        <v>160</v>
      </c>
      <c r="AU389" s="147" t="s">
        <v>90</v>
      </c>
      <c r="AY389" s="17" t="s">
        <v>158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88</v>
      </c>
      <c r="BK389" s="148">
        <f>ROUND(I389*H389,2)</f>
        <v>0</v>
      </c>
      <c r="BL389" s="17" t="s">
        <v>165</v>
      </c>
      <c r="BM389" s="147" t="s">
        <v>463</v>
      </c>
    </row>
    <row r="390" spans="2:65" s="12" customFormat="1" ht="11.25">
      <c r="B390" s="155"/>
      <c r="D390" s="149" t="s">
        <v>171</v>
      </c>
      <c r="E390" s="156" t="s">
        <v>1</v>
      </c>
      <c r="F390" s="157" t="s">
        <v>464</v>
      </c>
      <c r="H390" s="156" t="s">
        <v>1</v>
      </c>
      <c r="I390" s="158"/>
      <c r="L390" s="155"/>
      <c r="M390" s="159"/>
      <c r="T390" s="160"/>
      <c r="AT390" s="156" t="s">
        <v>171</v>
      </c>
      <c r="AU390" s="156" t="s">
        <v>90</v>
      </c>
      <c r="AV390" s="12" t="s">
        <v>88</v>
      </c>
      <c r="AW390" s="12" t="s">
        <v>36</v>
      </c>
      <c r="AX390" s="12" t="s">
        <v>80</v>
      </c>
      <c r="AY390" s="156" t="s">
        <v>158</v>
      </c>
    </row>
    <row r="391" spans="2:65" s="12" customFormat="1" ht="11.25">
      <c r="B391" s="155"/>
      <c r="D391" s="149" t="s">
        <v>171</v>
      </c>
      <c r="E391" s="156" t="s">
        <v>1</v>
      </c>
      <c r="F391" s="157" t="s">
        <v>465</v>
      </c>
      <c r="H391" s="156" t="s">
        <v>1</v>
      </c>
      <c r="I391" s="158"/>
      <c r="L391" s="155"/>
      <c r="M391" s="159"/>
      <c r="T391" s="160"/>
      <c r="AT391" s="156" t="s">
        <v>171</v>
      </c>
      <c r="AU391" s="156" t="s">
        <v>90</v>
      </c>
      <c r="AV391" s="12" t="s">
        <v>88</v>
      </c>
      <c r="AW391" s="12" t="s">
        <v>36</v>
      </c>
      <c r="AX391" s="12" t="s">
        <v>80</v>
      </c>
      <c r="AY391" s="156" t="s">
        <v>158</v>
      </c>
    </row>
    <row r="392" spans="2:65" s="12" customFormat="1" ht="11.25">
      <c r="B392" s="155"/>
      <c r="D392" s="149" t="s">
        <v>171</v>
      </c>
      <c r="E392" s="156" t="s">
        <v>1</v>
      </c>
      <c r="F392" s="157" t="s">
        <v>466</v>
      </c>
      <c r="H392" s="156" t="s">
        <v>1</v>
      </c>
      <c r="I392" s="158"/>
      <c r="L392" s="155"/>
      <c r="M392" s="159"/>
      <c r="T392" s="160"/>
      <c r="AT392" s="156" t="s">
        <v>171</v>
      </c>
      <c r="AU392" s="156" t="s">
        <v>90</v>
      </c>
      <c r="AV392" s="12" t="s">
        <v>88</v>
      </c>
      <c r="AW392" s="12" t="s">
        <v>36</v>
      </c>
      <c r="AX392" s="12" t="s">
        <v>80</v>
      </c>
      <c r="AY392" s="156" t="s">
        <v>158</v>
      </c>
    </row>
    <row r="393" spans="2:65" s="13" customFormat="1" ht="11.25">
      <c r="B393" s="161"/>
      <c r="D393" s="149" t="s">
        <v>171</v>
      </c>
      <c r="E393" s="162" t="s">
        <v>1</v>
      </c>
      <c r="F393" s="163" t="s">
        <v>467</v>
      </c>
      <c r="H393" s="164">
        <v>17</v>
      </c>
      <c r="I393" s="165"/>
      <c r="L393" s="161"/>
      <c r="M393" s="166"/>
      <c r="T393" s="167"/>
      <c r="AT393" s="162" t="s">
        <v>171</v>
      </c>
      <c r="AU393" s="162" t="s">
        <v>90</v>
      </c>
      <c r="AV393" s="13" t="s">
        <v>90</v>
      </c>
      <c r="AW393" s="13" t="s">
        <v>36</v>
      </c>
      <c r="AX393" s="13" t="s">
        <v>80</v>
      </c>
      <c r="AY393" s="162" t="s">
        <v>158</v>
      </c>
    </row>
    <row r="394" spans="2:65" s="14" customFormat="1" ht="11.25">
      <c r="B394" s="168"/>
      <c r="D394" s="149" t="s">
        <v>171</v>
      </c>
      <c r="E394" s="169" t="s">
        <v>1</v>
      </c>
      <c r="F394" s="170" t="s">
        <v>182</v>
      </c>
      <c r="H394" s="171">
        <v>17</v>
      </c>
      <c r="I394" s="172"/>
      <c r="L394" s="168"/>
      <c r="M394" s="173"/>
      <c r="T394" s="174"/>
      <c r="AT394" s="169" t="s">
        <v>171</v>
      </c>
      <c r="AU394" s="169" t="s">
        <v>90</v>
      </c>
      <c r="AV394" s="14" t="s">
        <v>165</v>
      </c>
      <c r="AW394" s="14" t="s">
        <v>36</v>
      </c>
      <c r="AX394" s="14" t="s">
        <v>88</v>
      </c>
      <c r="AY394" s="169" t="s">
        <v>158</v>
      </c>
    </row>
    <row r="395" spans="2:65" s="1" customFormat="1" ht="16.5" customHeight="1">
      <c r="B395" s="32"/>
      <c r="C395" s="136" t="s">
        <v>468</v>
      </c>
      <c r="D395" s="136" t="s">
        <v>160</v>
      </c>
      <c r="E395" s="137" t="s">
        <v>469</v>
      </c>
      <c r="F395" s="138" t="s">
        <v>470</v>
      </c>
      <c r="G395" s="139" t="s">
        <v>163</v>
      </c>
      <c r="H395" s="140">
        <v>124.1</v>
      </c>
      <c r="I395" s="141"/>
      <c r="J395" s="142">
        <f>ROUND(I395*H395,2)</f>
        <v>0</v>
      </c>
      <c r="K395" s="138" t="s">
        <v>270</v>
      </c>
      <c r="L395" s="32"/>
      <c r="M395" s="143" t="s">
        <v>1</v>
      </c>
      <c r="N395" s="144" t="s">
        <v>45</v>
      </c>
      <c r="P395" s="145">
        <f>O395*H395</f>
        <v>0</v>
      </c>
      <c r="Q395" s="145">
        <v>2.5000000000000001E-3</v>
      </c>
      <c r="R395" s="145">
        <f>Q395*H395</f>
        <v>0.31024999999999997</v>
      </c>
      <c r="S395" s="145">
        <v>0</v>
      </c>
      <c r="T395" s="146">
        <f>S395*H395</f>
        <v>0</v>
      </c>
      <c r="AR395" s="147" t="s">
        <v>165</v>
      </c>
      <c r="AT395" s="147" t="s">
        <v>160</v>
      </c>
      <c r="AU395" s="147" t="s">
        <v>90</v>
      </c>
      <c r="AY395" s="17" t="s">
        <v>158</v>
      </c>
      <c r="BE395" s="148">
        <f>IF(N395="základní",J395,0)</f>
        <v>0</v>
      </c>
      <c r="BF395" s="148">
        <f>IF(N395="snížená",J395,0)</f>
        <v>0</v>
      </c>
      <c r="BG395" s="148">
        <f>IF(N395="zákl. přenesená",J395,0)</f>
        <v>0</v>
      </c>
      <c r="BH395" s="148">
        <f>IF(N395="sníž. přenesená",J395,0)</f>
        <v>0</v>
      </c>
      <c r="BI395" s="148">
        <f>IF(N395="nulová",J395,0)</f>
        <v>0</v>
      </c>
      <c r="BJ395" s="17" t="s">
        <v>88</v>
      </c>
      <c r="BK395" s="148">
        <f>ROUND(I395*H395,2)</f>
        <v>0</v>
      </c>
      <c r="BL395" s="17" t="s">
        <v>165</v>
      </c>
      <c r="BM395" s="147" t="s">
        <v>471</v>
      </c>
    </row>
    <row r="396" spans="2:65" s="13" customFormat="1" ht="11.25">
      <c r="B396" s="161"/>
      <c r="D396" s="149" t="s">
        <v>171</v>
      </c>
      <c r="E396" s="162" t="s">
        <v>1</v>
      </c>
      <c r="F396" s="163" t="s">
        <v>472</v>
      </c>
      <c r="H396" s="164">
        <v>124.1</v>
      </c>
      <c r="I396" s="165"/>
      <c r="L396" s="161"/>
      <c r="M396" s="166"/>
      <c r="T396" s="167"/>
      <c r="AT396" s="162" t="s">
        <v>171</v>
      </c>
      <c r="AU396" s="162" t="s">
        <v>90</v>
      </c>
      <c r="AV396" s="13" t="s">
        <v>90</v>
      </c>
      <c r="AW396" s="13" t="s">
        <v>36</v>
      </c>
      <c r="AX396" s="13" t="s">
        <v>80</v>
      </c>
      <c r="AY396" s="162" t="s">
        <v>158</v>
      </c>
    </row>
    <row r="397" spans="2:65" s="14" customFormat="1" ht="11.25">
      <c r="B397" s="168"/>
      <c r="D397" s="149" t="s">
        <v>171</v>
      </c>
      <c r="E397" s="169" t="s">
        <v>1</v>
      </c>
      <c r="F397" s="170" t="s">
        <v>182</v>
      </c>
      <c r="H397" s="171">
        <v>124.1</v>
      </c>
      <c r="I397" s="172"/>
      <c r="L397" s="168"/>
      <c r="M397" s="173"/>
      <c r="T397" s="174"/>
      <c r="AT397" s="169" t="s">
        <v>171</v>
      </c>
      <c r="AU397" s="169" t="s">
        <v>90</v>
      </c>
      <c r="AV397" s="14" t="s">
        <v>165</v>
      </c>
      <c r="AW397" s="14" t="s">
        <v>36</v>
      </c>
      <c r="AX397" s="14" t="s">
        <v>88</v>
      </c>
      <c r="AY397" s="169" t="s">
        <v>158</v>
      </c>
    </row>
    <row r="398" spans="2:65" s="1" customFormat="1" ht="37.9" customHeight="1">
      <c r="B398" s="32"/>
      <c r="C398" s="136" t="s">
        <v>473</v>
      </c>
      <c r="D398" s="136" t="s">
        <v>160</v>
      </c>
      <c r="E398" s="137" t="s">
        <v>474</v>
      </c>
      <c r="F398" s="138" t="s">
        <v>475</v>
      </c>
      <c r="G398" s="139" t="s">
        <v>215</v>
      </c>
      <c r="H398" s="140">
        <v>25.21</v>
      </c>
      <c r="I398" s="141"/>
      <c r="J398" s="142">
        <f>ROUND(I398*H398,2)</f>
        <v>0</v>
      </c>
      <c r="K398" s="138" t="s">
        <v>270</v>
      </c>
      <c r="L398" s="32"/>
      <c r="M398" s="143" t="s">
        <v>1</v>
      </c>
      <c r="N398" s="144" t="s">
        <v>45</v>
      </c>
      <c r="P398" s="145">
        <f>O398*H398</f>
        <v>0</v>
      </c>
      <c r="Q398" s="145">
        <v>3.11388</v>
      </c>
      <c r="R398" s="145">
        <f>Q398*H398</f>
        <v>78.500914800000004</v>
      </c>
      <c r="S398" s="145">
        <v>0</v>
      </c>
      <c r="T398" s="146">
        <f>S398*H398</f>
        <v>0</v>
      </c>
      <c r="AR398" s="147" t="s">
        <v>165</v>
      </c>
      <c r="AT398" s="147" t="s">
        <v>160</v>
      </c>
      <c r="AU398" s="147" t="s">
        <v>90</v>
      </c>
      <c r="AY398" s="17" t="s">
        <v>158</v>
      </c>
      <c r="BE398" s="148">
        <f>IF(N398="základní",J398,0)</f>
        <v>0</v>
      </c>
      <c r="BF398" s="148">
        <f>IF(N398="snížená",J398,0)</f>
        <v>0</v>
      </c>
      <c r="BG398" s="148">
        <f>IF(N398="zákl. přenesená",J398,0)</f>
        <v>0</v>
      </c>
      <c r="BH398" s="148">
        <f>IF(N398="sníž. přenesená",J398,0)</f>
        <v>0</v>
      </c>
      <c r="BI398" s="148">
        <f>IF(N398="nulová",J398,0)</f>
        <v>0</v>
      </c>
      <c r="BJ398" s="17" t="s">
        <v>88</v>
      </c>
      <c r="BK398" s="148">
        <f>ROUND(I398*H398,2)</f>
        <v>0</v>
      </c>
      <c r="BL398" s="17" t="s">
        <v>165</v>
      </c>
      <c r="BM398" s="147" t="s">
        <v>476</v>
      </c>
    </row>
    <row r="399" spans="2:65" s="1" customFormat="1" ht="48.75">
      <c r="B399" s="32"/>
      <c r="D399" s="149" t="s">
        <v>167</v>
      </c>
      <c r="F399" s="150" t="s">
        <v>477</v>
      </c>
      <c r="I399" s="151"/>
      <c r="L399" s="32"/>
      <c r="M399" s="152"/>
      <c r="T399" s="56"/>
      <c r="AT399" s="17" t="s">
        <v>167</v>
      </c>
      <c r="AU399" s="17" t="s">
        <v>90</v>
      </c>
    </row>
    <row r="400" spans="2:65" s="1" customFormat="1" ht="48.75">
      <c r="B400" s="32"/>
      <c r="D400" s="149" t="s">
        <v>195</v>
      </c>
      <c r="F400" s="175" t="s">
        <v>478</v>
      </c>
      <c r="I400" s="151"/>
      <c r="L400" s="32"/>
      <c r="M400" s="152"/>
      <c r="T400" s="56"/>
      <c r="AT400" s="17" t="s">
        <v>195</v>
      </c>
      <c r="AU400" s="17" t="s">
        <v>90</v>
      </c>
    </row>
    <row r="401" spans="2:65" s="12" customFormat="1" ht="11.25">
      <c r="B401" s="155"/>
      <c r="D401" s="149" t="s">
        <v>171</v>
      </c>
      <c r="E401" s="156" t="s">
        <v>1</v>
      </c>
      <c r="F401" s="157" t="s">
        <v>247</v>
      </c>
      <c r="H401" s="156" t="s">
        <v>1</v>
      </c>
      <c r="I401" s="158"/>
      <c r="L401" s="155"/>
      <c r="M401" s="159"/>
      <c r="T401" s="160"/>
      <c r="AT401" s="156" t="s">
        <v>171</v>
      </c>
      <c r="AU401" s="156" t="s">
        <v>90</v>
      </c>
      <c r="AV401" s="12" t="s">
        <v>88</v>
      </c>
      <c r="AW401" s="12" t="s">
        <v>36</v>
      </c>
      <c r="AX401" s="12" t="s">
        <v>80</v>
      </c>
      <c r="AY401" s="156" t="s">
        <v>158</v>
      </c>
    </row>
    <row r="402" spans="2:65" s="12" customFormat="1" ht="33.75">
      <c r="B402" s="155"/>
      <c r="D402" s="149" t="s">
        <v>171</v>
      </c>
      <c r="E402" s="156" t="s">
        <v>1</v>
      </c>
      <c r="F402" s="157" t="s">
        <v>479</v>
      </c>
      <c r="H402" s="156" t="s">
        <v>1</v>
      </c>
      <c r="I402" s="158"/>
      <c r="L402" s="155"/>
      <c r="M402" s="159"/>
      <c r="T402" s="160"/>
      <c r="AT402" s="156" t="s">
        <v>171</v>
      </c>
      <c r="AU402" s="156" t="s">
        <v>90</v>
      </c>
      <c r="AV402" s="12" t="s">
        <v>88</v>
      </c>
      <c r="AW402" s="12" t="s">
        <v>36</v>
      </c>
      <c r="AX402" s="12" t="s">
        <v>80</v>
      </c>
      <c r="AY402" s="156" t="s">
        <v>158</v>
      </c>
    </row>
    <row r="403" spans="2:65" s="13" customFormat="1" ht="11.25">
      <c r="B403" s="161"/>
      <c r="D403" s="149" t="s">
        <v>171</v>
      </c>
      <c r="E403" s="162" t="s">
        <v>1</v>
      </c>
      <c r="F403" s="163" t="s">
        <v>480</v>
      </c>
      <c r="H403" s="164">
        <v>1.31</v>
      </c>
      <c r="I403" s="165"/>
      <c r="L403" s="161"/>
      <c r="M403" s="166"/>
      <c r="T403" s="167"/>
      <c r="AT403" s="162" t="s">
        <v>171</v>
      </c>
      <c r="AU403" s="162" t="s">
        <v>90</v>
      </c>
      <c r="AV403" s="13" t="s">
        <v>90</v>
      </c>
      <c r="AW403" s="13" t="s">
        <v>36</v>
      </c>
      <c r="AX403" s="13" t="s">
        <v>80</v>
      </c>
      <c r="AY403" s="162" t="s">
        <v>158</v>
      </c>
    </row>
    <row r="404" spans="2:65" s="12" customFormat="1" ht="11.25">
      <c r="B404" s="155"/>
      <c r="D404" s="149" t="s">
        <v>171</v>
      </c>
      <c r="E404" s="156" t="s">
        <v>1</v>
      </c>
      <c r="F404" s="157" t="s">
        <v>481</v>
      </c>
      <c r="H404" s="156" t="s">
        <v>1</v>
      </c>
      <c r="I404" s="158"/>
      <c r="L404" s="155"/>
      <c r="M404" s="159"/>
      <c r="T404" s="160"/>
      <c r="AT404" s="156" t="s">
        <v>171</v>
      </c>
      <c r="AU404" s="156" t="s">
        <v>90</v>
      </c>
      <c r="AV404" s="12" t="s">
        <v>88</v>
      </c>
      <c r="AW404" s="12" t="s">
        <v>36</v>
      </c>
      <c r="AX404" s="12" t="s">
        <v>80</v>
      </c>
      <c r="AY404" s="156" t="s">
        <v>158</v>
      </c>
    </row>
    <row r="405" spans="2:65" s="13" customFormat="1" ht="11.25">
      <c r="B405" s="161"/>
      <c r="D405" s="149" t="s">
        <v>171</v>
      </c>
      <c r="E405" s="162" t="s">
        <v>1</v>
      </c>
      <c r="F405" s="163" t="s">
        <v>482</v>
      </c>
      <c r="H405" s="164">
        <v>23.9</v>
      </c>
      <c r="I405" s="165"/>
      <c r="L405" s="161"/>
      <c r="M405" s="166"/>
      <c r="T405" s="167"/>
      <c r="AT405" s="162" t="s">
        <v>171</v>
      </c>
      <c r="AU405" s="162" t="s">
        <v>90</v>
      </c>
      <c r="AV405" s="13" t="s">
        <v>90</v>
      </c>
      <c r="AW405" s="13" t="s">
        <v>36</v>
      </c>
      <c r="AX405" s="13" t="s">
        <v>80</v>
      </c>
      <c r="AY405" s="162" t="s">
        <v>158</v>
      </c>
    </row>
    <row r="406" spans="2:65" s="14" customFormat="1" ht="11.25">
      <c r="B406" s="168"/>
      <c r="D406" s="149" t="s">
        <v>171</v>
      </c>
      <c r="E406" s="169" t="s">
        <v>1</v>
      </c>
      <c r="F406" s="170" t="s">
        <v>182</v>
      </c>
      <c r="H406" s="171">
        <v>25.21</v>
      </c>
      <c r="I406" s="172"/>
      <c r="L406" s="168"/>
      <c r="M406" s="173"/>
      <c r="T406" s="174"/>
      <c r="AT406" s="169" t="s">
        <v>171</v>
      </c>
      <c r="AU406" s="169" t="s">
        <v>90</v>
      </c>
      <c r="AV406" s="14" t="s">
        <v>165</v>
      </c>
      <c r="AW406" s="14" t="s">
        <v>36</v>
      </c>
      <c r="AX406" s="14" t="s">
        <v>88</v>
      </c>
      <c r="AY406" s="169" t="s">
        <v>158</v>
      </c>
    </row>
    <row r="407" spans="2:65" s="1" customFormat="1" ht="33" customHeight="1">
      <c r="B407" s="32"/>
      <c r="C407" s="136" t="s">
        <v>483</v>
      </c>
      <c r="D407" s="136" t="s">
        <v>160</v>
      </c>
      <c r="E407" s="137" t="s">
        <v>484</v>
      </c>
      <c r="F407" s="138" t="s">
        <v>485</v>
      </c>
      <c r="G407" s="139" t="s">
        <v>215</v>
      </c>
      <c r="H407" s="140">
        <v>84.83</v>
      </c>
      <c r="I407" s="141"/>
      <c r="J407" s="142">
        <f>ROUND(I407*H407,2)</f>
        <v>0</v>
      </c>
      <c r="K407" s="138" t="s">
        <v>270</v>
      </c>
      <c r="L407" s="32"/>
      <c r="M407" s="143" t="s">
        <v>1</v>
      </c>
      <c r="N407" s="144" t="s">
        <v>45</v>
      </c>
      <c r="P407" s="145">
        <f>O407*H407</f>
        <v>0</v>
      </c>
      <c r="Q407" s="145">
        <v>2.669</v>
      </c>
      <c r="R407" s="145">
        <f>Q407*H407</f>
        <v>226.41127</v>
      </c>
      <c r="S407" s="145">
        <v>0</v>
      </c>
      <c r="T407" s="146">
        <f>S407*H407</f>
        <v>0</v>
      </c>
      <c r="AR407" s="147" t="s">
        <v>165</v>
      </c>
      <c r="AT407" s="147" t="s">
        <v>160</v>
      </c>
      <c r="AU407" s="147" t="s">
        <v>90</v>
      </c>
      <c r="AY407" s="17" t="s">
        <v>158</v>
      </c>
      <c r="BE407" s="148">
        <f>IF(N407="základní",J407,0)</f>
        <v>0</v>
      </c>
      <c r="BF407" s="148">
        <f>IF(N407="snížená",J407,0)</f>
        <v>0</v>
      </c>
      <c r="BG407" s="148">
        <f>IF(N407="zákl. přenesená",J407,0)</f>
        <v>0</v>
      </c>
      <c r="BH407" s="148">
        <f>IF(N407="sníž. přenesená",J407,0)</f>
        <v>0</v>
      </c>
      <c r="BI407" s="148">
        <f>IF(N407="nulová",J407,0)</f>
        <v>0</v>
      </c>
      <c r="BJ407" s="17" t="s">
        <v>88</v>
      </c>
      <c r="BK407" s="148">
        <f>ROUND(I407*H407,2)</f>
        <v>0</v>
      </c>
      <c r="BL407" s="17" t="s">
        <v>165</v>
      </c>
      <c r="BM407" s="147" t="s">
        <v>486</v>
      </c>
    </row>
    <row r="408" spans="2:65" s="1" customFormat="1" ht="48.75">
      <c r="B408" s="32"/>
      <c r="D408" s="149" t="s">
        <v>167</v>
      </c>
      <c r="F408" s="150" t="s">
        <v>477</v>
      </c>
      <c r="I408" s="151"/>
      <c r="L408" s="32"/>
      <c r="M408" s="152"/>
      <c r="T408" s="56"/>
      <c r="AT408" s="17" t="s">
        <v>167</v>
      </c>
      <c r="AU408" s="17" t="s">
        <v>90</v>
      </c>
    </row>
    <row r="409" spans="2:65" s="12" customFormat="1" ht="11.25">
      <c r="B409" s="155"/>
      <c r="D409" s="149" t="s">
        <v>171</v>
      </c>
      <c r="E409" s="156" t="s">
        <v>1</v>
      </c>
      <c r="F409" s="157" t="s">
        <v>487</v>
      </c>
      <c r="H409" s="156" t="s">
        <v>1</v>
      </c>
      <c r="I409" s="158"/>
      <c r="L409" s="155"/>
      <c r="M409" s="159"/>
      <c r="T409" s="160"/>
      <c r="AT409" s="156" t="s">
        <v>171</v>
      </c>
      <c r="AU409" s="156" t="s">
        <v>90</v>
      </c>
      <c r="AV409" s="12" t="s">
        <v>88</v>
      </c>
      <c r="AW409" s="12" t="s">
        <v>36</v>
      </c>
      <c r="AX409" s="12" t="s">
        <v>80</v>
      </c>
      <c r="AY409" s="156" t="s">
        <v>158</v>
      </c>
    </row>
    <row r="410" spans="2:65" s="12" customFormat="1" ht="11.25">
      <c r="B410" s="155"/>
      <c r="D410" s="149" t="s">
        <v>171</v>
      </c>
      <c r="E410" s="156" t="s">
        <v>1</v>
      </c>
      <c r="F410" s="157" t="s">
        <v>247</v>
      </c>
      <c r="H410" s="156" t="s">
        <v>1</v>
      </c>
      <c r="I410" s="158"/>
      <c r="L410" s="155"/>
      <c r="M410" s="159"/>
      <c r="T410" s="160"/>
      <c r="AT410" s="156" t="s">
        <v>171</v>
      </c>
      <c r="AU410" s="156" t="s">
        <v>90</v>
      </c>
      <c r="AV410" s="12" t="s">
        <v>88</v>
      </c>
      <c r="AW410" s="12" t="s">
        <v>36</v>
      </c>
      <c r="AX410" s="12" t="s">
        <v>80</v>
      </c>
      <c r="AY410" s="156" t="s">
        <v>158</v>
      </c>
    </row>
    <row r="411" spans="2:65" s="12" customFormat="1" ht="33.75">
      <c r="B411" s="155"/>
      <c r="D411" s="149" t="s">
        <v>171</v>
      </c>
      <c r="E411" s="156" t="s">
        <v>1</v>
      </c>
      <c r="F411" s="157" t="s">
        <v>488</v>
      </c>
      <c r="H411" s="156" t="s">
        <v>1</v>
      </c>
      <c r="I411" s="158"/>
      <c r="L411" s="155"/>
      <c r="M411" s="159"/>
      <c r="T411" s="160"/>
      <c r="AT411" s="156" t="s">
        <v>171</v>
      </c>
      <c r="AU411" s="156" t="s">
        <v>90</v>
      </c>
      <c r="AV411" s="12" t="s">
        <v>88</v>
      </c>
      <c r="AW411" s="12" t="s">
        <v>36</v>
      </c>
      <c r="AX411" s="12" t="s">
        <v>80</v>
      </c>
      <c r="AY411" s="156" t="s">
        <v>158</v>
      </c>
    </row>
    <row r="412" spans="2:65" s="12" customFormat="1" ht="22.5">
      <c r="B412" s="155"/>
      <c r="D412" s="149" t="s">
        <v>171</v>
      </c>
      <c r="E412" s="156" t="s">
        <v>1</v>
      </c>
      <c r="F412" s="157" t="s">
        <v>489</v>
      </c>
      <c r="H412" s="156" t="s">
        <v>1</v>
      </c>
      <c r="I412" s="158"/>
      <c r="L412" s="155"/>
      <c r="M412" s="159"/>
      <c r="T412" s="160"/>
      <c r="AT412" s="156" t="s">
        <v>171</v>
      </c>
      <c r="AU412" s="156" t="s">
        <v>90</v>
      </c>
      <c r="AV412" s="12" t="s">
        <v>88</v>
      </c>
      <c r="AW412" s="12" t="s">
        <v>36</v>
      </c>
      <c r="AX412" s="12" t="s">
        <v>80</v>
      </c>
      <c r="AY412" s="156" t="s">
        <v>158</v>
      </c>
    </row>
    <row r="413" spans="2:65" s="12" customFormat="1" ht="11.25">
      <c r="B413" s="155"/>
      <c r="D413" s="149" t="s">
        <v>171</v>
      </c>
      <c r="E413" s="156" t="s">
        <v>1</v>
      </c>
      <c r="F413" s="157" t="s">
        <v>481</v>
      </c>
      <c r="H413" s="156" t="s">
        <v>1</v>
      </c>
      <c r="I413" s="158"/>
      <c r="L413" s="155"/>
      <c r="M413" s="159"/>
      <c r="T413" s="160"/>
      <c r="AT413" s="156" t="s">
        <v>171</v>
      </c>
      <c r="AU413" s="156" t="s">
        <v>90</v>
      </c>
      <c r="AV413" s="12" t="s">
        <v>88</v>
      </c>
      <c r="AW413" s="12" t="s">
        <v>36</v>
      </c>
      <c r="AX413" s="12" t="s">
        <v>80</v>
      </c>
      <c r="AY413" s="156" t="s">
        <v>158</v>
      </c>
    </row>
    <row r="414" spans="2:65" s="13" customFormat="1" ht="11.25">
      <c r="B414" s="161"/>
      <c r="D414" s="149" t="s">
        <v>171</v>
      </c>
      <c r="E414" s="162" t="s">
        <v>1</v>
      </c>
      <c r="F414" s="163" t="s">
        <v>490</v>
      </c>
      <c r="H414" s="164">
        <v>26.9</v>
      </c>
      <c r="I414" s="165"/>
      <c r="L414" s="161"/>
      <c r="M414" s="166"/>
      <c r="T414" s="167"/>
      <c r="AT414" s="162" t="s">
        <v>171</v>
      </c>
      <c r="AU414" s="162" t="s">
        <v>90</v>
      </c>
      <c r="AV414" s="13" t="s">
        <v>90</v>
      </c>
      <c r="AW414" s="13" t="s">
        <v>36</v>
      </c>
      <c r="AX414" s="13" t="s">
        <v>80</v>
      </c>
      <c r="AY414" s="162" t="s">
        <v>158</v>
      </c>
    </row>
    <row r="415" spans="2:65" s="12" customFormat="1" ht="11.25">
      <c r="B415" s="155"/>
      <c r="D415" s="149" t="s">
        <v>171</v>
      </c>
      <c r="E415" s="156" t="s">
        <v>1</v>
      </c>
      <c r="F415" s="157" t="s">
        <v>491</v>
      </c>
      <c r="H415" s="156" t="s">
        <v>1</v>
      </c>
      <c r="I415" s="158"/>
      <c r="L415" s="155"/>
      <c r="M415" s="159"/>
      <c r="T415" s="160"/>
      <c r="AT415" s="156" t="s">
        <v>171</v>
      </c>
      <c r="AU415" s="156" t="s">
        <v>90</v>
      </c>
      <c r="AV415" s="12" t="s">
        <v>88</v>
      </c>
      <c r="AW415" s="12" t="s">
        <v>36</v>
      </c>
      <c r="AX415" s="12" t="s">
        <v>80</v>
      </c>
      <c r="AY415" s="156" t="s">
        <v>158</v>
      </c>
    </row>
    <row r="416" spans="2:65" s="13" customFormat="1" ht="11.25">
      <c r="B416" s="161"/>
      <c r="D416" s="149" t="s">
        <v>171</v>
      </c>
      <c r="E416" s="162" t="s">
        <v>1</v>
      </c>
      <c r="F416" s="163" t="s">
        <v>492</v>
      </c>
      <c r="H416" s="164">
        <v>57.93</v>
      </c>
      <c r="I416" s="165"/>
      <c r="L416" s="161"/>
      <c r="M416" s="166"/>
      <c r="T416" s="167"/>
      <c r="AT416" s="162" t="s">
        <v>171</v>
      </c>
      <c r="AU416" s="162" t="s">
        <v>90</v>
      </c>
      <c r="AV416" s="13" t="s">
        <v>90</v>
      </c>
      <c r="AW416" s="13" t="s">
        <v>36</v>
      </c>
      <c r="AX416" s="13" t="s">
        <v>80</v>
      </c>
      <c r="AY416" s="162" t="s">
        <v>158</v>
      </c>
    </row>
    <row r="417" spans="2:65" s="14" customFormat="1" ht="11.25">
      <c r="B417" s="168"/>
      <c r="D417" s="149" t="s">
        <v>171</v>
      </c>
      <c r="E417" s="169" t="s">
        <v>1</v>
      </c>
      <c r="F417" s="170" t="s">
        <v>182</v>
      </c>
      <c r="H417" s="171">
        <v>84.83</v>
      </c>
      <c r="I417" s="172"/>
      <c r="L417" s="168"/>
      <c r="M417" s="173"/>
      <c r="T417" s="174"/>
      <c r="AT417" s="169" t="s">
        <v>171</v>
      </c>
      <c r="AU417" s="169" t="s">
        <v>90</v>
      </c>
      <c r="AV417" s="14" t="s">
        <v>165</v>
      </c>
      <c r="AW417" s="14" t="s">
        <v>36</v>
      </c>
      <c r="AX417" s="14" t="s">
        <v>88</v>
      </c>
      <c r="AY417" s="169" t="s">
        <v>158</v>
      </c>
    </row>
    <row r="418" spans="2:65" s="1" customFormat="1" ht="24.2" customHeight="1">
      <c r="B418" s="32"/>
      <c r="C418" s="136" t="s">
        <v>493</v>
      </c>
      <c r="D418" s="136" t="s">
        <v>160</v>
      </c>
      <c r="E418" s="137" t="s">
        <v>494</v>
      </c>
      <c r="F418" s="138" t="s">
        <v>495</v>
      </c>
      <c r="G418" s="139" t="s">
        <v>215</v>
      </c>
      <c r="H418" s="140">
        <v>5.0999999999999996</v>
      </c>
      <c r="I418" s="141"/>
      <c r="J418" s="142">
        <f>ROUND(I418*H418,2)</f>
        <v>0</v>
      </c>
      <c r="K418" s="138" t="s">
        <v>164</v>
      </c>
      <c r="L418" s="32"/>
      <c r="M418" s="143" t="s">
        <v>1</v>
      </c>
      <c r="N418" s="144" t="s">
        <v>45</v>
      </c>
      <c r="P418" s="145">
        <f>O418*H418</f>
        <v>0</v>
      </c>
      <c r="Q418" s="145">
        <v>0</v>
      </c>
      <c r="R418" s="145">
        <f>Q418*H418</f>
        <v>0</v>
      </c>
      <c r="S418" s="145">
        <v>0</v>
      </c>
      <c r="T418" s="146">
        <f>S418*H418</f>
        <v>0</v>
      </c>
      <c r="AR418" s="147" t="s">
        <v>165</v>
      </c>
      <c r="AT418" s="147" t="s">
        <v>160</v>
      </c>
      <c r="AU418" s="147" t="s">
        <v>90</v>
      </c>
      <c r="AY418" s="17" t="s">
        <v>158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88</v>
      </c>
      <c r="BK418" s="148">
        <f>ROUND(I418*H418,2)</f>
        <v>0</v>
      </c>
      <c r="BL418" s="17" t="s">
        <v>165</v>
      </c>
      <c r="BM418" s="147" t="s">
        <v>496</v>
      </c>
    </row>
    <row r="419" spans="2:65" s="1" customFormat="1" ht="39">
      <c r="B419" s="32"/>
      <c r="D419" s="149" t="s">
        <v>167</v>
      </c>
      <c r="F419" s="150" t="s">
        <v>497</v>
      </c>
      <c r="I419" s="151"/>
      <c r="L419" s="32"/>
      <c r="M419" s="152"/>
      <c r="T419" s="56"/>
      <c r="AT419" s="17" t="s">
        <v>167</v>
      </c>
      <c r="AU419" s="17" t="s">
        <v>90</v>
      </c>
    </row>
    <row r="420" spans="2:65" s="1" customFormat="1" ht="11.25">
      <c r="B420" s="32"/>
      <c r="D420" s="153" t="s">
        <v>169</v>
      </c>
      <c r="F420" s="154" t="s">
        <v>498</v>
      </c>
      <c r="I420" s="151"/>
      <c r="L420" s="32"/>
      <c r="M420" s="152"/>
      <c r="T420" s="56"/>
      <c r="AT420" s="17" t="s">
        <v>169</v>
      </c>
      <c r="AU420" s="17" t="s">
        <v>90</v>
      </c>
    </row>
    <row r="421" spans="2:65" s="12" customFormat="1" ht="11.25">
      <c r="B421" s="155"/>
      <c r="D421" s="149" t="s">
        <v>171</v>
      </c>
      <c r="E421" s="156" t="s">
        <v>1</v>
      </c>
      <c r="F421" s="157" t="s">
        <v>464</v>
      </c>
      <c r="H421" s="156" t="s">
        <v>1</v>
      </c>
      <c r="I421" s="158"/>
      <c r="L421" s="155"/>
      <c r="M421" s="159"/>
      <c r="T421" s="160"/>
      <c r="AT421" s="156" t="s">
        <v>171</v>
      </c>
      <c r="AU421" s="156" t="s">
        <v>90</v>
      </c>
      <c r="AV421" s="12" t="s">
        <v>88</v>
      </c>
      <c r="AW421" s="12" t="s">
        <v>36</v>
      </c>
      <c r="AX421" s="12" t="s">
        <v>80</v>
      </c>
      <c r="AY421" s="156" t="s">
        <v>158</v>
      </c>
    </row>
    <row r="422" spans="2:65" s="12" customFormat="1" ht="11.25">
      <c r="B422" s="155"/>
      <c r="D422" s="149" t="s">
        <v>171</v>
      </c>
      <c r="E422" s="156" t="s">
        <v>1</v>
      </c>
      <c r="F422" s="157" t="s">
        <v>465</v>
      </c>
      <c r="H422" s="156" t="s">
        <v>1</v>
      </c>
      <c r="I422" s="158"/>
      <c r="L422" s="155"/>
      <c r="M422" s="159"/>
      <c r="T422" s="160"/>
      <c r="AT422" s="156" t="s">
        <v>171</v>
      </c>
      <c r="AU422" s="156" t="s">
        <v>90</v>
      </c>
      <c r="AV422" s="12" t="s">
        <v>88</v>
      </c>
      <c r="AW422" s="12" t="s">
        <v>36</v>
      </c>
      <c r="AX422" s="12" t="s">
        <v>80</v>
      </c>
      <c r="AY422" s="156" t="s">
        <v>158</v>
      </c>
    </row>
    <row r="423" spans="2:65" s="12" customFormat="1" ht="11.25">
      <c r="B423" s="155"/>
      <c r="D423" s="149" t="s">
        <v>171</v>
      </c>
      <c r="E423" s="156" t="s">
        <v>1</v>
      </c>
      <c r="F423" s="157" t="s">
        <v>499</v>
      </c>
      <c r="H423" s="156" t="s">
        <v>1</v>
      </c>
      <c r="I423" s="158"/>
      <c r="L423" s="155"/>
      <c r="M423" s="159"/>
      <c r="T423" s="160"/>
      <c r="AT423" s="156" t="s">
        <v>171</v>
      </c>
      <c r="AU423" s="156" t="s">
        <v>90</v>
      </c>
      <c r="AV423" s="12" t="s">
        <v>88</v>
      </c>
      <c r="AW423" s="12" t="s">
        <v>36</v>
      </c>
      <c r="AX423" s="12" t="s">
        <v>80</v>
      </c>
      <c r="AY423" s="156" t="s">
        <v>158</v>
      </c>
    </row>
    <row r="424" spans="2:65" s="13" customFormat="1" ht="11.25">
      <c r="B424" s="161"/>
      <c r="D424" s="149" t="s">
        <v>171</v>
      </c>
      <c r="E424" s="162" t="s">
        <v>1</v>
      </c>
      <c r="F424" s="163" t="s">
        <v>500</v>
      </c>
      <c r="H424" s="164">
        <v>5.0999999999999996</v>
      </c>
      <c r="I424" s="165"/>
      <c r="L424" s="161"/>
      <c r="M424" s="166"/>
      <c r="T424" s="167"/>
      <c r="AT424" s="162" t="s">
        <v>171</v>
      </c>
      <c r="AU424" s="162" t="s">
        <v>90</v>
      </c>
      <c r="AV424" s="13" t="s">
        <v>90</v>
      </c>
      <c r="AW424" s="13" t="s">
        <v>36</v>
      </c>
      <c r="AX424" s="13" t="s">
        <v>80</v>
      </c>
      <c r="AY424" s="162" t="s">
        <v>158</v>
      </c>
    </row>
    <row r="425" spans="2:65" s="14" customFormat="1" ht="11.25">
      <c r="B425" s="168"/>
      <c r="D425" s="149" t="s">
        <v>171</v>
      </c>
      <c r="E425" s="169" t="s">
        <v>1</v>
      </c>
      <c r="F425" s="170" t="s">
        <v>182</v>
      </c>
      <c r="H425" s="171">
        <v>5.0999999999999996</v>
      </c>
      <c r="I425" s="172"/>
      <c r="L425" s="168"/>
      <c r="M425" s="173"/>
      <c r="T425" s="174"/>
      <c r="AT425" s="169" t="s">
        <v>171</v>
      </c>
      <c r="AU425" s="169" t="s">
        <v>90</v>
      </c>
      <c r="AV425" s="14" t="s">
        <v>165</v>
      </c>
      <c r="AW425" s="14" t="s">
        <v>36</v>
      </c>
      <c r="AX425" s="14" t="s">
        <v>88</v>
      </c>
      <c r="AY425" s="169" t="s">
        <v>158</v>
      </c>
    </row>
    <row r="426" spans="2:65" s="1" customFormat="1" ht="24.2" customHeight="1">
      <c r="B426" s="32"/>
      <c r="C426" s="136" t="s">
        <v>501</v>
      </c>
      <c r="D426" s="136" t="s">
        <v>160</v>
      </c>
      <c r="E426" s="137" t="s">
        <v>502</v>
      </c>
      <c r="F426" s="138" t="s">
        <v>503</v>
      </c>
      <c r="G426" s="139" t="s">
        <v>215</v>
      </c>
      <c r="H426" s="140">
        <v>203.64</v>
      </c>
      <c r="I426" s="141"/>
      <c r="J426" s="142">
        <f>ROUND(I426*H426,2)</f>
        <v>0</v>
      </c>
      <c r="K426" s="138" t="s">
        <v>164</v>
      </c>
      <c r="L426" s="32"/>
      <c r="M426" s="143" t="s">
        <v>1</v>
      </c>
      <c r="N426" s="144" t="s">
        <v>45</v>
      </c>
      <c r="P426" s="145">
        <f>O426*H426</f>
        <v>0</v>
      </c>
      <c r="Q426" s="145">
        <v>0</v>
      </c>
      <c r="R426" s="145">
        <f>Q426*H426</f>
        <v>0</v>
      </c>
      <c r="S426" s="145">
        <v>0</v>
      </c>
      <c r="T426" s="146">
        <f>S426*H426</f>
        <v>0</v>
      </c>
      <c r="AR426" s="147" t="s">
        <v>165</v>
      </c>
      <c r="AT426" s="147" t="s">
        <v>160</v>
      </c>
      <c r="AU426" s="147" t="s">
        <v>90</v>
      </c>
      <c r="AY426" s="17" t="s">
        <v>158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7" t="s">
        <v>88</v>
      </c>
      <c r="BK426" s="148">
        <f>ROUND(I426*H426,2)</f>
        <v>0</v>
      </c>
      <c r="BL426" s="17" t="s">
        <v>165</v>
      </c>
      <c r="BM426" s="147" t="s">
        <v>504</v>
      </c>
    </row>
    <row r="427" spans="2:65" s="1" customFormat="1" ht="39">
      <c r="B427" s="32"/>
      <c r="D427" s="149" t="s">
        <v>167</v>
      </c>
      <c r="F427" s="150" t="s">
        <v>497</v>
      </c>
      <c r="I427" s="151"/>
      <c r="L427" s="32"/>
      <c r="M427" s="152"/>
      <c r="T427" s="56"/>
      <c r="AT427" s="17" t="s">
        <v>167</v>
      </c>
      <c r="AU427" s="17" t="s">
        <v>90</v>
      </c>
    </row>
    <row r="428" spans="2:65" s="1" customFormat="1" ht="11.25">
      <c r="B428" s="32"/>
      <c r="D428" s="153" t="s">
        <v>169</v>
      </c>
      <c r="F428" s="154" t="s">
        <v>505</v>
      </c>
      <c r="I428" s="151"/>
      <c r="L428" s="32"/>
      <c r="M428" s="152"/>
      <c r="T428" s="56"/>
      <c r="AT428" s="17" t="s">
        <v>169</v>
      </c>
      <c r="AU428" s="17" t="s">
        <v>90</v>
      </c>
    </row>
    <row r="429" spans="2:65" s="12" customFormat="1" ht="11.25">
      <c r="B429" s="155"/>
      <c r="D429" s="149" t="s">
        <v>171</v>
      </c>
      <c r="E429" s="156" t="s">
        <v>1</v>
      </c>
      <c r="F429" s="157" t="s">
        <v>506</v>
      </c>
      <c r="H429" s="156" t="s">
        <v>1</v>
      </c>
      <c r="I429" s="158"/>
      <c r="L429" s="155"/>
      <c r="M429" s="159"/>
      <c r="T429" s="160"/>
      <c r="AT429" s="156" t="s">
        <v>171</v>
      </c>
      <c r="AU429" s="156" t="s">
        <v>90</v>
      </c>
      <c r="AV429" s="12" t="s">
        <v>88</v>
      </c>
      <c r="AW429" s="12" t="s">
        <v>36</v>
      </c>
      <c r="AX429" s="12" t="s">
        <v>80</v>
      </c>
      <c r="AY429" s="156" t="s">
        <v>158</v>
      </c>
    </row>
    <row r="430" spans="2:65" s="12" customFormat="1" ht="33.75">
      <c r="B430" s="155"/>
      <c r="D430" s="149" t="s">
        <v>171</v>
      </c>
      <c r="E430" s="156" t="s">
        <v>1</v>
      </c>
      <c r="F430" s="157" t="s">
        <v>507</v>
      </c>
      <c r="H430" s="156" t="s">
        <v>1</v>
      </c>
      <c r="I430" s="158"/>
      <c r="L430" s="155"/>
      <c r="M430" s="159"/>
      <c r="T430" s="160"/>
      <c r="AT430" s="156" t="s">
        <v>171</v>
      </c>
      <c r="AU430" s="156" t="s">
        <v>90</v>
      </c>
      <c r="AV430" s="12" t="s">
        <v>88</v>
      </c>
      <c r="AW430" s="12" t="s">
        <v>36</v>
      </c>
      <c r="AX430" s="12" t="s">
        <v>80</v>
      </c>
      <c r="AY430" s="156" t="s">
        <v>158</v>
      </c>
    </row>
    <row r="431" spans="2:65" s="13" customFormat="1" ht="11.25">
      <c r="B431" s="161"/>
      <c r="D431" s="149" t="s">
        <v>171</v>
      </c>
      <c r="E431" s="162" t="s">
        <v>1</v>
      </c>
      <c r="F431" s="163" t="s">
        <v>508</v>
      </c>
      <c r="H431" s="164">
        <v>203.64</v>
      </c>
      <c r="I431" s="165"/>
      <c r="L431" s="161"/>
      <c r="M431" s="166"/>
      <c r="T431" s="167"/>
      <c r="AT431" s="162" t="s">
        <v>171</v>
      </c>
      <c r="AU431" s="162" t="s">
        <v>90</v>
      </c>
      <c r="AV431" s="13" t="s">
        <v>90</v>
      </c>
      <c r="AW431" s="13" t="s">
        <v>36</v>
      </c>
      <c r="AX431" s="13" t="s">
        <v>80</v>
      </c>
      <c r="AY431" s="162" t="s">
        <v>158</v>
      </c>
    </row>
    <row r="432" spans="2:65" s="14" customFormat="1" ht="11.25">
      <c r="B432" s="168"/>
      <c r="D432" s="149" t="s">
        <v>171</v>
      </c>
      <c r="E432" s="169" t="s">
        <v>1</v>
      </c>
      <c r="F432" s="170" t="s">
        <v>182</v>
      </c>
      <c r="H432" s="171">
        <v>203.64</v>
      </c>
      <c r="I432" s="172"/>
      <c r="L432" s="168"/>
      <c r="M432" s="173"/>
      <c r="T432" s="174"/>
      <c r="AT432" s="169" t="s">
        <v>171</v>
      </c>
      <c r="AU432" s="169" t="s">
        <v>90</v>
      </c>
      <c r="AV432" s="14" t="s">
        <v>165</v>
      </c>
      <c r="AW432" s="14" t="s">
        <v>36</v>
      </c>
      <c r="AX432" s="14" t="s">
        <v>88</v>
      </c>
      <c r="AY432" s="169" t="s">
        <v>158</v>
      </c>
    </row>
    <row r="433" spans="2:65" s="1" customFormat="1" ht="21.75" customHeight="1">
      <c r="B433" s="32"/>
      <c r="C433" s="136" t="s">
        <v>509</v>
      </c>
      <c r="D433" s="136" t="s">
        <v>160</v>
      </c>
      <c r="E433" s="137" t="s">
        <v>510</v>
      </c>
      <c r="F433" s="138" t="s">
        <v>511</v>
      </c>
      <c r="G433" s="139" t="s">
        <v>163</v>
      </c>
      <c r="H433" s="140">
        <v>480.21699999999998</v>
      </c>
      <c r="I433" s="141"/>
      <c r="J433" s="142">
        <f>ROUND(I433*H433,2)</f>
        <v>0</v>
      </c>
      <c r="K433" s="138" t="s">
        <v>164</v>
      </c>
      <c r="L433" s="32"/>
      <c r="M433" s="143" t="s">
        <v>1</v>
      </c>
      <c r="N433" s="144" t="s">
        <v>45</v>
      </c>
      <c r="P433" s="145">
        <f>O433*H433</f>
        <v>0</v>
      </c>
      <c r="Q433" s="145">
        <v>8.6499999999999997E-3</v>
      </c>
      <c r="R433" s="145">
        <f>Q433*H433</f>
        <v>4.1538770499999993</v>
      </c>
      <c r="S433" s="145">
        <v>0</v>
      </c>
      <c r="T433" s="146">
        <f>S433*H433</f>
        <v>0</v>
      </c>
      <c r="AR433" s="147" t="s">
        <v>165</v>
      </c>
      <c r="AT433" s="147" t="s">
        <v>160</v>
      </c>
      <c r="AU433" s="147" t="s">
        <v>90</v>
      </c>
      <c r="AY433" s="17" t="s">
        <v>158</v>
      </c>
      <c r="BE433" s="148">
        <f>IF(N433="základní",J433,0)</f>
        <v>0</v>
      </c>
      <c r="BF433" s="148">
        <f>IF(N433="snížená",J433,0)</f>
        <v>0</v>
      </c>
      <c r="BG433" s="148">
        <f>IF(N433="zákl. přenesená",J433,0)</f>
        <v>0</v>
      </c>
      <c r="BH433" s="148">
        <f>IF(N433="sníž. přenesená",J433,0)</f>
        <v>0</v>
      </c>
      <c r="BI433" s="148">
        <f>IF(N433="nulová",J433,0)</f>
        <v>0</v>
      </c>
      <c r="BJ433" s="17" t="s">
        <v>88</v>
      </c>
      <c r="BK433" s="148">
        <f>ROUND(I433*H433,2)</f>
        <v>0</v>
      </c>
      <c r="BL433" s="17" t="s">
        <v>165</v>
      </c>
      <c r="BM433" s="147" t="s">
        <v>512</v>
      </c>
    </row>
    <row r="434" spans="2:65" s="1" customFormat="1" ht="39">
      <c r="B434" s="32"/>
      <c r="D434" s="149" t="s">
        <v>167</v>
      </c>
      <c r="F434" s="150" t="s">
        <v>513</v>
      </c>
      <c r="I434" s="151"/>
      <c r="L434" s="32"/>
      <c r="M434" s="152"/>
      <c r="T434" s="56"/>
      <c r="AT434" s="17" t="s">
        <v>167</v>
      </c>
      <c r="AU434" s="17" t="s">
        <v>90</v>
      </c>
    </row>
    <row r="435" spans="2:65" s="1" customFormat="1" ht="11.25">
      <c r="B435" s="32"/>
      <c r="D435" s="153" t="s">
        <v>169</v>
      </c>
      <c r="F435" s="154" t="s">
        <v>514</v>
      </c>
      <c r="I435" s="151"/>
      <c r="L435" s="32"/>
      <c r="M435" s="152"/>
      <c r="T435" s="56"/>
      <c r="AT435" s="17" t="s">
        <v>169</v>
      </c>
      <c r="AU435" s="17" t="s">
        <v>90</v>
      </c>
    </row>
    <row r="436" spans="2:65" s="12" customFormat="1" ht="11.25">
      <c r="B436" s="155"/>
      <c r="D436" s="149" t="s">
        <v>171</v>
      </c>
      <c r="E436" s="156" t="s">
        <v>1</v>
      </c>
      <c r="F436" s="157" t="s">
        <v>506</v>
      </c>
      <c r="H436" s="156" t="s">
        <v>1</v>
      </c>
      <c r="I436" s="158"/>
      <c r="L436" s="155"/>
      <c r="M436" s="159"/>
      <c r="T436" s="160"/>
      <c r="AT436" s="156" t="s">
        <v>171</v>
      </c>
      <c r="AU436" s="156" t="s">
        <v>90</v>
      </c>
      <c r="AV436" s="12" t="s">
        <v>88</v>
      </c>
      <c r="AW436" s="12" t="s">
        <v>36</v>
      </c>
      <c r="AX436" s="12" t="s">
        <v>80</v>
      </c>
      <c r="AY436" s="156" t="s">
        <v>158</v>
      </c>
    </row>
    <row r="437" spans="2:65" s="12" customFormat="1" ht="11.25">
      <c r="B437" s="155"/>
      <c r="D437" s="149" t="s">
        <v>171</v>
      </c>
      <c r="E437" s="156" t="s">
        <v>1</v>
      </c>
      <c r="F437" s="157" t="s">
        <v>515</v>
      </c>
      <c r="H437" s="156" t="s">
        <v>1</v>
      </c>
      <c r="I437" s="158"/>
      <c r="L437" s="155"/>
      <c r="M437" s="159"/>
      <c r="T437" s="160"/>
      <c r="AT437" s="156" t="s">
        <v>171</v>
      </c>
      <c r="AU437" s="156" t="s">
        <v>90</v>
      </c>
      <c r="AV437" s="12" t="s">
        <v>88</v>
      </c>
      <c r="AW437" s="12" t="s">
        <v>36</v>
      </c>
      <c r="AX437" s="12" t="s">
        <v>80</v>
      </c>
      <c r="AY437" s="156" t="s">
        <v>158</v>
      </c>
    </row>
    <row r="438" spans="2:65" s="13" customFormat="1" ht="11.25">
      <c r="B438" s="161"/>
      <c r="D438" s="149" t="s">
        <v>171</v>
      </c>
      <c r="E438" s="162" t="s">
        <v>1</v>
      </c>
      <c r="F438" s="163" t="s">
        <v>516</v>
      </c>
      <c r="H438" s="164">
        <v>426.4</v>
      </c>
      <c r="I438" s="165"/>
      <c r="L438" s="161"/>
      <c r="M438" s="166"/>
      <c r="T438" s="167"/>
      <c r="AT438" s="162" t="s">
        <v>171</v>
      </c>
      <c r="AU438" s="162" t="s">
        <v>90</v>
      </c>
      <c r="AV438" s="13" t="s">
        <v>90</v>
      </c>
      <c r="AW438" s="13" t="s">
        <v>36</v>
      </c>
      <c r="AX438" s="13" t="s">
        <v>80</v>
      </c>
      <c r="AY438" s="162" t="s">
        <v>158</v>
      </c>
    </row>
    <row r="439" spans="2:65" s="13" customFormat="1" ht="11.25">
      <c r="B439" s="161"/>
      <c r="D439" s="149" t="s">
        <v>171</v>
      </c>
      <c r="E439" s="162" t="s">
        <v>1</v>
      </c>
      <c r="F439" s="163" t="s">
        <v>517</v>
      </c>
      <c r="H439" s="164">
        <v>24</v>
      </c>
      <c r="I439" s="165"/>
      <c r="L439" s="161"/>
      <c r="M439" s="166"/>
      <c r="T439" s="167"/>
      <c r="AT439" s="162" t="s">
        <v>171</v>
      </c>
      <c r="AU439" s="162" t="s">
        <v>90</v>
      </c>
      <c r="AV439" s="13" t="s">
        <v>90</v>
      </c>
      <c r="AW439" s="13" t="s">
        <v>36</v>
      </c>
      <c r="AX439" s="13" t="s">
        <v>80</v>
      </c>
      <c r="AY439" s="162" t="s">
        <v>158</v>
      </c>
    </row>
    <row r="440" spans="2:65" s="12" customFormat="1" ht="11.25">
      <c r="B440" s="155"/>
      <c r="D440" s="149" t="s">
        <v>171</v>
      </c>
      <c r="E440" s="156" t="s">
        <v>1</v>
      </c>
      <c r="F440" s="157" t="s">
        <v>464</v>
      </c>
      <c r="H440" s="156" t="s">
        <v>1</v>
      </c>
      <c r="I440" s="158"/>
      <c r="L440" s="155"/>
      <c r="M440" s="159"/>
      <c r="T440" s="160"/>
      <c r="AT440" s="156" t="s">
        <v>171</v>
      </c>
      <c r="AU440" s="156" t="s">
        <v>90</v>
      </c>
      <c r="AV440" s="12" t="s">
        <v>88</v>
      </c>
      <c r="AW440" s="12" t="s">
        <v>36</v>
      </c>
      <c r="AX440" s="12" t="s">
        <v>80</v>
      </c>
      <c r="AY440" s="156" t="s">
        <v>158</v>
      </c>
    </row>
    <row r="441" spans="2:65" s="13" customFormat="1" ht="11.25">
      <c r="B441" s="161"/>
      <c r="D441" s="149" t="s">
        <v>171</v>
      </c>
      <c r="E441" s="162" t="s">
        <v>1</v>
      </c>
      <c r="F441" s="163" t="s">
        <v>518</v>
      </c>
      <c r="H441" s="164">
        <v>21.3</v>
      </c>
      <c r="I441" s="165"/>
      <c r="L441" s="161"/>
      <c r="M441" s="166"/>
      <c r="T441" s="167"/>
      <c r="AT441" s="162" t="s">
        <v>171</v>
      </c>
      <c r="AU441" s="162" t="s">
        <v>90</v>
      </c>
      <c r="AV441" s="13" t="s">
        <v>90</v>
      </c>
      <c r="AW441" s="13" t="s">
        <v>36</v>
      </c>
      <c r="AX441" s="13" t="s">
        <v>80</v>
      </c>
      <c r="AY441" s="162" t="s">
        <v>158</v>
      </c>
    </row>
    <row r="442" spans="2:65" s="12" customFormat="1" ht="11.25">
      <c r="B442" s="155"/>
      <c r="D442" s="149" t="s">
        <v>171</v>
      </c>
      <c r="E442" s="156" t="s">
        <v>1</v>
      </c>
      <c r="F442" s="157" t="s">
        <v>519</v>
      </c>
      <c r="H442" s="156" t="s">
        <v>1</v>
      </c>
      <c r="I442" s="158"/>
      <c r="L442" s="155"/>
      <c r="M442" s="159"/>
      <c r="T442" s="160"/>
      <c r="AT442" s="156" t="s">
        <v>171</v>
      </c>
      <c r="AU442" s="156" t="s">
        <v>90</v>
      </c>
      <c r="AV442" s="12" t="s">
        <v>88</v>
      </c>
      <c r="AW442" s="12" t="s">
        <v>36</v>
      </c>
      <c r="AX442" s="12" t="s">
        <v>80</v>
      </c>
      <c r="AY442" s="156" t="s">
        <v>158</v>
      </c>
    </row>
    <row r="443" spans="2:65" s="13" customFormat="1" ht="11.25">
      <c r="B443" s="161"/>
      <c r="D443" s="149" t="s">
        <v>171</v>
      </c>
      <c r="E443" s="162" t="s">
        <v>1</v>
      </c>
      <c r="F443" s="163" t="s">
        <v>520</v>
      </c>
      <c r="H443" s="164">
        <v>8.5169999999999995</v>
      </c>
      <c r="I443" s="165"/>
      <c r="L443" s="161"/>
      <c r="M443" s="166"/>
      <c r="T443" s="167"/>
      <c r="AT443" s="162" t="s">
        <v>171</v>
      </c>
      <c r="AU443" s="162" t="s">
        <v>90</v>
      </c>
      <c r="AV443" s="13" t="s">
        <v>90</v>
      </c>
      <c r="AW443" s="13" t="s">
        <v>36</v>
      </c>
      <c r="AX443" s="13" t="s">
        <v>80</v>
      </c>
      <c r="AY443" s="162" t="s">
        <v>158</v>
      </c>
    </row>
    <row r="444" spans="2:65" s="14" customFormat="1" ht="11.25">
      <c r="B444" s="168"/>
      <c r="D444" s="149" t="s">
        <v>171</v>
      </c>
      <c r="E444" s="169" t="s">
        <v>1</v>
      </c>
      <c r="F444" s="170" t="s">
        <v>182</v>
      </c>
      <c r="H444" s="171">
        <v>480.21699999999998</v>
      </c>
      <c r="I444" s="172"/>
      <c r="L444" s="168"/>
      <c r="M444" s="173"/>
      <c r="T444" s="174"/>
      <c r="AT444" s="169" t="s">
        <v>171</v>
      </c>
      <c r="AU444" s="169" t="s">
        <v>90</v>
      </c>
      <c r="AV444" s="14" t="s">
        <v>165</v>
      </c>
      <c r="AW444" s="14" t="s">
        <v>36</v>
      </c>
      <c r="AX444" s="14" t="s">
        <v>88</v>
      </c>
      <c r="AY444" s="169" t="s">
        <v>158</v>
      </c>
    </row>
    <row r="445" spans="2:65" s="1" customFormat="1" ht="24.2" customHeight="1">
      <c r="B445" s="32"/>
      <c r="C445" s="136" t="s">
        <v>521</v>
      </c>
      <c r="D445" s="136" t="s">
        <v>160</v>
      </c>
      <c r="E445" s="137" t="s">
        <v>522</v>
      </c>
      <c r="F445" s="138" t="s">
        <v>523</v>
      </c>
      <c r="G445" s="139" t="s">
        <v>163</v>
      </c>
      <c r="H445" s="140">
        <v>8.3000000000000007</v>
      </c>
      <c r="I445" s="141"/>
      <c r="J445" s="142">
        <f>ROUND(I445*H445,2)</f>
        <v>0</v>
      </c>
      <c r="K445" s="138" t="s">
        <v>164</v>
      </c>
      <c r="L445" s="32"/>
      <c r="M445" s="143" t="s">
        <v>1</v>
      </c>
      <c r="N445" s="144" t="s">
        <v>45</v>
      </c>
      <c r="P445" s="145">
        <f>O445*H445</f>
        <v>0</v>
      </c>
      <c r="Q445" s="145">
        <v>9.7599999999999996E-3</v>
      </c>
      <c r="R445" s="145">
        <f>Q445*H445</f>
        <v>8.1007999999999997E-2</v>
      </c>
      <c r="S445" s="145">
        <v>0</v>
      </c>
      <c r="T445" s="146">
        <f>S445*H445</f>
        <v>0</v>
      </c>
      <c r="AR445" s="147" t="s">
        <v>165</v>
      </c>
      <c r="AT445" s="147" t="s">
        <v>160</v>
      </c>
      <c r="AU445" s="147" t="s">
        <v>90</v>
      </c>
      <c r="AY445" s="17" t="s">
        <v>158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7" t="s">
        <v>88</v>
      </c>
      <c r="BK445" s="148">
        <f>ROUND(I445*H445,2)</f>
        <v>0</v>
      </c>
      <c r="BL445" s="17" t="s">
        <v>165</v>
      </c>
      <c r="BM445" s="147" t="s">
        <v>524</v>
      </c>
    </row>
    <row r="446" spans="2:65" s="1" customFormat="1" ht="39">
      <c r="B446" s="32"/>
      <c r="D446" s="149" t="s">
        <v>167</v>
      </c>
      <c r="F446" s="150" t="s">
        <v>525</v>
      </c>
      <c r="I446" s="151"/>
      <c r="L446" s="32"/>
      <c r="M446" s="152"/>
      <c r="T446" s="56"/>
      <c r="AT446" s="17" t="s">
        <v>167</v>
      </c>
      <c r="AU446" s="17" t="s">
        <v>90</v>
      </c>
    </row>
    <row r="447" spans="2:65" s="1" customFormat="1" ht="11.25">
      <c r="B447" s="32"/>
      <c r="D447" s="153" t="s">
        <v>169</v>
      </c>
      <c r="F447" s="154" t="s">
        <v>526</v>
      </c>
      <c r="I447" s="151"/>
      <c r="L447" s="32"/>
      <c r="M447" s="152"/>
      <c r="T447" s="56"/>
      <c r="AT447" s="17" t="s">
        <v>169</v>
      </c>
      <c r="AU447" s="17" t="s">
        <v>90</v>
      </c>
    </row>
    <row r="448" spans="2:65" s="12" customFormat="1" ht="11.25">
      <c r="B448" s="155"/>
      <c r="D448" s="149" t="s">
        <v>171</v>
      </c>
      <c r="E448" s="156" t="s">
        <v>1</v>
      </c>
      <c r="F448" s="157" t="s">
        <v>364</v>
      </c>
      <c r="H448" s="156" t="s">
        <v>1</v>
      </c>
      <c r="I448" s="158"/>
      <c r="L448" s="155"/>
      <c r="M448" s="159"/>
      <c r="T448" s="160"/>
      <c r="AT448" s="156" t="s">
        <v>171</v>
      </c>
      <c r="AU448" s="156" t="s">
        <v>90</v>
      </c>
      <c r="AV448" s="12" t="s">
        <v>88</v>
      </c>
      <c r="AW448" s="12" t="s">
        <v>36</v>
      </c>
      <c r="AX448" s="12" t="s">
        <v>80</v>
      </c>
      <c r="AY448" s="156" t="s">
        <v>158</v>
      </c>
    </row>
    <row r="449" spans="2:65" s="13" customFormat="1" ht="11.25">
      <c r="B449" s="161"/>
      <c r="D449" s="149" t="s">
        <v>171</v>
      </c>
      <c r="E449" s="162" t="s">
        <v>1</v>
      </c>
      <c r="F449" s="163" t="s">
        <v>527</v>
      </c>
      <c r="H449" s="164">
        <v>8.3000000000000007</v>
      </c>
      <c r="I449" s="165"/>
      <c r="L449" s="161"/>
      <c r="M449" s="166"/>
      <c r="T449" s="167"/>
      <c r="AT449" s="162" t="s">
        <v>171</v>
      </c>
      <c r="AU449" s="162" t="s">
        <v>90</v>
      </c>
      <c r="AV449" s="13" t="s">
        <v>90</v>
      </c>
      <c r="AW449" s="13" t="s">
        <v>36</v>
      </c>
      <c r="AX449" s="13" t="s">
        <v>80</v>
      </c>
      <c r="AY449" s="162" t="s">
        <v>158</v>
      </c>
    </row>
    <row r="450" spans="2:65" s="14" customFormat="1" ht="11.25">
      <c r="B450" s="168"/>
      <c r="D450" s="149" t="s">
        <v>171</v>
      </c>
      <c r="E450" s="169" t="s">
        <v>1</v>
      </c>
      <c r="F450" s="170" t="s">
        <v>182</v>
      </c>
      <c r="H450" s="171">
        <v>8.3000000000000007</v>
      </c>
      <c r="I450" s="172"/>
      <c r="L450" s="168"/>
      <c r="M450" s="173"/>
      <c r="T450" s="174"/>
      <c r="AT450" s="169" t="s">
        <v>171</v>
      </c>
      <c r="AU450" s="169" t="s">
        <v>90</v>
      </c>
      <c r="AV450" s="14" t="s">
        <v>165</v>
      </c>
      <c r="AW450" s="14" t="s">
        <v>36</v>
      </c>
      <c r="AX450" s="14" t="s">
        <v>88</v>
      </c>
      <c r="AY450" s="169" t="s">
        <v>158</v>
      </c>
    </row>
    <row r="451" spans="2:65" s="1" customFormat="1" ht="21.75" customHeight="1">
      <c r="B451" s="32"/>
      <c r="C451" s="136" t="s">
        <v>528</v>
      </c>
      <c r="D451" s="136" t="s">
        <v>160</v>
      </c>
      <c r="E451" s="137" t="s">
        <v>529</v>
      </c>
      <c r="F451" s="138" t="s">
        <v>530</v>
      </c>
      <c r="G451" s="139" t="s">
        <v>163</v>
      </c>
      <c r="H451" s="140">
        <v>480.21699999999998</v>
      </c>
      <c r="I451" s="141"/>
      <c r="J451" s="142">
        <f>ROUND(I451*H451,2)</f>
        <v>0</v>
      </c>
      <c r="K451" s="138" t="s">
        <v>164</v>
      </c>
      <c r="L451" s="32"/>
      <c r="M451" s="143" t="s">
        <v>1</v>
      </c>
      <c r="N451" s="144" t="s">
        <v>45</v>
      </c>
      <c r="P451" s="145">
        <f>O451*H451</f>
        <v>0</v>
      </c>
      <c r="Q451" s="145">
        <v>0</v>
      </c>
      <c r="R451" s="145">
        <f>Q451*H451</f>
        <v>0</v>
      </c>
      <c r="S451" s="145">
        <v>0</v>
      </c>
      <c r="T451" s="146">
        <f>S451*H451</f>
        <v>0</v>
      </c>
      <c r="AR451" s="147" t="s">
        <v>165</v>
      </c>
      <c r="AT451" s="147" t="s">
        <v>160</v>
      </c>
      <c r="AU451" s="147" t="s">
        <v>90</v>
      </c>
      <c r="AY451" s="17" t="s">
        <v>158</v>
      </c>
      <c r="BE451" s="148">
        <f>IF(N451="základní",J451,0)</f>
        <v>0</v>
      </c>
      <c r="BF451" s="148">
        <f>IF(N451="snížená",J451,0)</f>
        <v>0</v>
      </c>
      <c r="BG451" s="148">
        <f>IF(N451="zákl. přenesená",J451,0)</f>
        <v>0</v>
      </c>
      <c r="BH451" s="148">
        <f>IF(N451="sníž. přenesená",J451,0)</f>
        <v>0</v>
      </c>
      <c r="BI451" s="148">
        <f>IF(N451="nulová",J451,0)</f>
        <v>0</v>
      </c>
      <c r="BJ451" s="17" t="s">
        <v>88</v>
      </c>
      <c r="BK451" s="148">
        <f>ROUND(I451*H451,2)</f>
        <v>0</v>
      </c>
      <c r="BL451" s="17" t="s">
        <v>165</v>
      </c>
      <c r="BM451" s="147" t="s">
        <v>531</v>
      </c>
    </row>
    <row r="452" spans="2:65" s="1" customFormat="1" ht="48.75">
      <c r="B452" s="32"/>
      <c r="D452" s="149" t="s">
        <v>167</v>
      </c>
      <c r="F452" s="150" t="s">
        <v>532</v>
      </c>
      <c r="I452" s="151"/>
      <c r="L452" s="32"/>
      <c r="M452" s="152"/>
      <c r="T452" s="56"/>
      <c r="AT452" s="17" t="s">
        <v>167</v>
      </c>
      <c r="AU452" s="17" t="s">
        <v>90</v>
      </c>
    </row>
    <row r="453" spans="2:65" s="1" customFormat="1" ht="11.25">
      <c r="B453" s="32"/>
      <c r="D453" s="153" t="s">
        <v>169</v>
      </c>
      <c r="F453" s="154" t="s">
        <v>533</v>
      </c>
      <c r="I453" s="151"/>
      <c r="L453" s="32"/>
      <c r="M453" s="152"/>
      <c r="T453" s="56"/>
      <c r="AT453" s="17" t="s">
        <v>169</v>
      </c>
      <c r="AU453" s="17" t="s">
        <v>90</v>
      </c>
    </row>
    <row r="454" spans="2:65" s="1" customFormat="1" ht="24.2" customHeight="1">
      <c r="B454" s="32"/>
      <c r="C454" s="136" t="s">
        <v>534</v>
      </c>
      <c r="D454" s="136" t="s">
        <v>160</v>
      </c>
      <c r="E454" s="137" t="s">
        <v>535</v>
      </c>
      <c r="F454" s="138" t="s">
        <v>536</v>
      </c>
      <c r="G454" s="139" t="s">
        <v>163</v>
      </c>
      <c r="H454" s="140">
        <v>8.3000000000000007</v>
      </c>
      <c r="I454" s="141"/>
      <c r="J454" s="142">
        <f>ROUND(I454*H454,2)</f>
        <v>0</v>
      </c>
      <c r="K454" s="138" t="s">
        <v>164</v>
      </c>
      <c r="L454" s="32"/>
      <c r="M454" s="143" t="s">
        <v>1</v>
      </c>
      <c r="N454" s="144" t="s">
        <v>45</v>
      </c>
      <c r="P454" s="145">
        <f>O454*H454</f>
        <v>0</v>
      </c>
      <c r="Q454" s="145">
        <v>0</v>
      </c>
      <c r="R454" s="145">
        <f>Q454*H454</f>
        <v>0</v>
      </c>
      <c r="S454" s="145">
        <v>0</v>
      </c>
      <c r="T454" s="146">
        <f>S454*H454</f>
        <v>0</v>
      </c>
      <c r="AR454" s="147" t="s">
        <v>165</v>
      </c>
      <c r="AT454" s="147" t="s">
        <v>160</v>
      </c>
      <c r="AU454" s="147" t="s">
        <v>90</v>
      </c>
      <c r="AY454" s="17" t="s">
        <v>158</v>
      </c>
      <c r="BE454" s="148">
        <f>IF(N454="základní",J454,0)</f>
        <v>0</v>
      </c>
      <c r="BF454" s="148">
        <f>IF(N454="snížená",J454,0)</f>
        <v>0</v>
      </c>
      <c r="BG454" s="148">
        <f>IF(N454="zákl. přenesená",J454,0)</f>
        <v>0</v>
      </c>
      <c r="BH454" s="148">
        <f>IF(N454="sníž. přenesená",J454,0)</f>
        <v>0</v>
      </c>
      <c r="BI454" s="148">
        <f>IF(N454="nulová",J454,0)</f>
        <v>0</v>
      </c>
      <c r="BJ454" s="17" t="s">
        <v>88</v>
      </c>
      <c r="BK454" s="148">
        <f>ROUND(I454*H454,2)</f>
        <v>0</v>
      </c>
      <c r="BL454" s="17" t="s">
        <v>165</v>
      </c>
      <c r="BM454" s="147" t="s">
        <v>537</v>
      </c>
    </row>
    <row r="455" spans="2:65" s="1" customFormat="1" ht="48.75">
      <c r="B455" s="32"/>
      <c r="D455" s="149" t="s">
        <v>167</v>
      </c>
      <c r="F455" s="150" t="s">
        <v>538</v>
      </c>
      <c r="I455" s="151"/>
      <c r="L455" s="32"/>
      <c r="M455" s="152"/>
      <c r="T455" s="56"/>
      <c r="AT455" s="17" t="s">
        <v>167</v>
      </c>
      <c r="AU455" s="17" t="s">
        <v>90</v>
      </c>
    </row>
    <row r="456" spans="2:65" s="1" customFormat="1" ht="11.25">
      <c r="B456" s="32"/>
      <c r="D456" s="153" t="s">
        <v>169</v>
      </c>
      <c r="F456" s="154" t="s">
        <v>539</v>
      </c>
      <c r="I456" s="151"/>
      <c r="L456" s="32"/>
      <c r="M456" s="152"/>
      <c r="T456" s="56"/>
      <c r="AT456" s="17" t="s">
        <v>169</v>
      </c>
      <c r="AU456" s="17" t="s">
        <v>90</v>
      </c>
    </row>
    <row r="457" spans="2:65" s="1" customFormat="1" ht="24.2" customHeight="1">
      <c r="B457" s="32"/>
      <c r="C457" s="136" t="s">
        <v>540</v>
      </c>
      <c r="D457" s="136" t="s">
        <v>160</v>
      </c>
      <c r="E457" s="137" t="s">
        <v>541</v>
      </c>
      <c r="F457" s="138" t="s">
        <v>542</v>
      </c>
      <c r="G457" s="139" t="s">
        <v>339</v>
      </c>
      <c r="H457" s="140">
        <v>7.1890000000000001</v>
      </c>
      <c r="I457" s="141"/>
      <c r="J457" s="142">
        <f>ROUND(I457*H457,2)</f>
        <v>0</v>
      </c>
      <c r="K457" s="138" t="s">
        <v>164</v>
      </c>
      <c r="L457" s="32"/>
      <c r="M457" s="143" t="s">
        <v>1</v>
      </c>
      <c r="N457" s="144" t="s">
        <v>45</v>
      </c>
      <c r="P457" s="145">
        <f>O457*H457</f>
        <v>0</v>
      </c>
      <c r="Q457" s="145">
        <v>1.09528</v>
      </c>
      <c r="R457" s="145">
        <f>Q457*H457</f>
        <v>7.8739679200000001</v>
      </c>
      <c r="S457" s="145">
        <v>0</v>
      </c>
      <c r="T457" s="146">
        <f>S457*H457</f>
        <v>0</v>
      </c>
      <c r="AR457" s="147" t="s">
        <v>165</v>
      </c>
      <c r="AT457" s="147" t="s">
        <v>160</v>
      </c>
      <c r="AU457" s="147" t="s">
        <v>90</v>
      </c>
      <c r="AY457" s="17" t="s">
        <v>158</v>
      </c>
      <c r="BE457" s="148">
        <f>IF(N457="základní",J457,0)</f>
        <v>0</v>
      </c>
      <c r="BF457" s="148">
        <f>IF(N457="snížená",J457,0)</f>
        <v>0</v>
      </c>
      <c r="BG457" s="148">
        <f>IF(N457="zákl. přenesená",J457,0)</f>
        <v>0</v>
      </c>
      <c r="BH457" s="148">
        <f>IF(N457="sníž. přenesená",J457,0)</f>
        <v>0</v>
      </c>
      <c r="BI457" s="148">
        <f>IF(N457="nulová",J457,0)</f>
        <v>0</v>
      </c>
      <c r="BJ457" s="17" t="s">
        <v>88</v>
      </c>
      <c r="BK457" s="148">
        <f>ROUND(I457*H457,2)</f>
        <v>0</v>
      </c>
      <c r="BL457" s="17" t="s">
        <v>165</v>
      </c>
      <c r="BM457" s="147" t="s">
        <v>543</v>
      </c>
    </row>
    <row r="458" spans="2:65" s="1" customFormat="1" ht="39">
      <c r="B458" s="32"/>
      <c r="D458" s="149" t="s">
        <v>167</v>
      </c>
      <c r="F458" s="150" t="s">
        <v>544</v>
      </c>
      <c r="I458" s="151"/>
      <c r="L458" s="32"/>
      <c r="M458" s="152"/>
      <c r="T458" s="56"/>
      <c r="AT458" s="17" t="s">
        <v>167</v>
      </c>
      <c r="AU458" s="17" t="s">
        <v>90</v>
      </c>
    </row>
    <row r="459" spans="2:65" s="1" customFormat="1" ht="11.25">
      <c r="B459" s="32"/>
      <c r="D459" s="153" t="s">
        <v>169</v>
      </c>
      <c r="F459" s="154" t="s">
        <v>545</v>
      </c>
      <c r="I459" s="151"/>
      <c r="L459" s="32"/>
      <c r="M459" s="152"/>
      <c r="T459" s="56"/>
      <c r="AT459" s="17" t="s">
        <v>169</v>
      </c>
      <c r="AU459" s="17" t="s">
        <v>90</v>
      </c>
    </row>
    <row r="460" spans="2:65" s="1" customFormat="1" ht="19.5">
      <c r="B460" s="32"/>
      <c r="D460" s="149" t="s">
        <v>195</v>
      </c>
      <c r="F460" s="175" t="s">
        <v>219</v>
      </c>
      <c r="I460" s="151"/>
      <c r="L460" s="32"/>
      <c r="M460" s="152"/>
      <c r="T460" s="56"/>
      <c r="AT460" s="17" t="s">
        <v>195</v>
      </c>
      <c r="AU460" s="17" t="s">
        <v>90</v>
      </c>
    </row>
    <row r="461" spans="2:65" s="12" customFormat="1" ht="11.25">
      <c r="B461" s="155"/>
      <c r="D461" s="149" t="s">
        <v>171</v>
      </c>
      <c r="E461" s="156" t="s">
        <v>1</v>
      </c>
      <c r="F461" s="157" t="s">
        <v>546</v>
      </c>
      <c r="H461" s="156" t="s">
        <v>1</v>
      </c>
      <c r="I461" s="158"/>
      <c r="L461" s="155"/>
      <c r="M461" s="159"/>
      <c r="T461" s="160"/>
      <c r="AT461" s="156" t="s">
        <v>171</v>
      </c>
      <c r="AU461" s="156" t="s">
        <v>90</v>
      </c>
      <c r="AV461" s="12" t="s">
        <v>88</v>
      </c>
      <c r="AW461" s="12" t="s">
        <v>36</v>
      </c>
      <c r="AX461" s="12" t="s">
        <v>80</v>
      </c>
      <c r="AY461" s="156" t="s">
        <v>158</v>
      </c>
    </row>
    <row r="462" spans="2:65" s="13" customFormat="1" ht="11.25">
      <c r="B462" s="161"/>
      <c r="D462" s="149" t="s">
        <v>171</v>
      </c>
      <c r="E462" s="162" t="s">
        <v>1</v>
      </c>
      <c r="F462" s="163" t="s">
        <v>547</v>
      </c>
      <c r="H462" s="164">
        <v>7.1890000000000001</v>
      </c>
      <c r="I462" s="165"/>
      <c r="L462" s="161"/>
      <c r="M462" s="166"/>
      <c r="T462" s="167"/>
      <c r="AT462" s="162" t="s">
        <v>171</v>
      </c>
      <c r="AU462" s="162" t="s">
        <v>90</v>
      </c>
      <c r="AV462" s="13" t="s">
        <v>90</v>
      </c>
      <c r="AW462" s="13" t="s">
        <v>36</v>
      </c>
      <c r="AX462" s="13" t="s">
        <v>80</v>
      </c>
      <c r="AY462" s="162" t="s">
        <v>158</v>
      </c>
    </row>
    <row r="463" spans="2:65" s="14" customFormat="1" ht="11.25">
      <c r="B463" s="168"/>
      <c r="D463" s="149" t="s">
        <v>171</v>
      </c>
      <c r="E463" s="169" t="s">
        <v>1</v>
      </c>
      <c r="F463" s="170" t="s">
        <v>182</v>
      </c>
      <c r="H463" s="171">
        <v>7.1890000000000001</v>
      </c>
      <c r="I463" s="172"/>
      <c r="L463" s="168"/>
      <c r="M463" s="173"/>
      <c r="T463" s="174"/>
      <c r="AT463" s="169" t="s">
        <v>171</v>
      </c>
      <c r="AU463" s="169" t="s">
        <v>90</v>
      </c>
      <c r="AV463" s="14" t="s">
        <v>165</v>
      </c>
      <c r="AW463" s="14" t="s">
        <v>36</v>
      </c>
      <c r="AX463" s="14" t="s">
        <v>88</v>
      </c>
      <c r="AY463" s="169" t="s">
        <v>158</v>
      </c>
    </row>
    <row r="464" spans="2:65" s="1" customFormat="1" ht="24.2" customHeight="1">
      <c r="B464" s="32"/>
      <c r="C464" s="136" t="s">
        <v>548</v>
      </c>
      <c r="D464" s="136" t="s">
        <v>160</v>
      </c>
      <c r="E464" s="137" t="s">
        <v>549</v>
      </c>
      <c r="F464" s="138" t="s">
        <v>550</v>
      </c>
      <c r="G464" s="139" t="s">
        <v>339</v>
      </c>
      <c r="H464" s="140">
        <v>4.1150000000000002</v>
      </c>
      <c r="I464" s="141"/>
      <c r="J464" s="142">
        <f>ROUND(I464*H464,2)</f>
        <v>0</v>
      </c>
      <c r="K464" s="138" t="s">
        <v>164</v>
      </c>
      <c r="L464" s="32"/>
      <c r="M464" s="143" t="s">
        <v>1</v>
      </c>
      <c r="N464" s="144" t="s">
        <v>45</v>
      </c>
      <c r="P464" s="145">
        <f>O464*H464</f>
        <v>0</v>
      </c>
      <c r="Q464" s="145">
        <v>1.0556000000000001</v>
      </c>
      <c r="R464" s="145">
        <f>Q464*H464</f>
        <v>4.3437940000000008</v>
      </c>
      <c r="S464" s="145">
        <v>0</v>
      </c>
      <c r="T464" s="146">
        <f>S464*H464</f>
        <v>0</v>
      </c>
      <c r="AR464" s="147" t="s">
        <v>165</v>
      </c>
      <c r="AT464" s="147" t="s">
        <v>160</v>
      </c>
      <c r="AU464" s="147" t="s">
        <v>90</v>
      </c>
      <c r="AY464" s="17" t="s">
        <v>158</v>
      </c>
      <c r="BE464" s="148">
        <f>IF(N464="základní",J464,0)</f>
        <v>0</v>
      </c>
      <c r="BF464" s="148">
        <f>IF(N464="snížená",J464,0)</f>
        <v>0</v>
      </c>
      <c r="BG464" s="148">
        <f>IF(N464="zákl. přenesená",J464,0)</f>
        <v>0</v>
      </c>
      <c r="BH464" s="148">
        <f>IF(N464="sníž. přenesená",J464,0)</f>
        <v>0</v>
      </c>
      <c r="BI464" s="148">
        <f>IF(N464="nulová",J464,0)</f>
        <v>0</v>
      </c>
      <c r="BJ464" s="17" t="s">
        <v>88</v>
      </c>
      <c r="BK464" s="148">
        <f>ROUND(I464*H464,2)</f>
        <v>0</v>
      </c>
      <c r="BL464" s="17" t="s">
        <v>165</v>
      </c>
      <c r="BM464" s="147" t="s">
        <v>551</v>
      </c>
    </row>
    <row r="465" spans="2:65" s="1" customFormat="1" ht="39">
      <c r="B465" s="32"/>
      <c r="D465" s="149" t="s">
        <v>167</v>
      </c>
      <c r="F465" s="150" t="s">
        <v>552</v>
      </c>
      <c r="I465" s="151"/>
      <c r="L465" s="32"/>
      <c r="M465" s="152"/>
      <c r="T465" s="56"/>
      <c r="AT465" s="17" t="s">
        <v>167</v>
      </c>
      <c r="AU465" s="17" t="s">
        <v>90</v>
      </c>
    </row>
    <row r="466" spans="2:65" s="1" customFormat="1" ht="11.25">
      <c r="B466" s="32"/>
      <c r="D466" s="153" t="s">
        <v>169</v>
      </c>
      <c r="F466" s="154" t="s">
        <v>553</v>
      </c>
      <c r="I466" s="151"/>
      <c r="L466" s="32"/>
      <c r="M466" s="152"/>
      <c r="T466" s="56"/>
      <c r="AT466" s="17" t="s">
        <v>169</v>
      </c>
      <c r="AU466" s="17" t="s">
        <v>90</v>
      </c>
    </row>
    <row r="467" spans="2:65" s="1" customFormat="1" ht="19.5">
      <c r="B467" s="32"/>
      <c r="D467" s="149" t="s">
        <v>195</v>
      </c>
      <c r="F467" s="175" t="s">
        <v>219</v>
      </c>
      <c r="I467" s="151"/>
      <c r="L467" s="32"/>
      <c r="M467" s="152"/>
      <c r="T467" s="56"/>
      <c r="AT467" s="17" t="s">
        <v>195</v>
      </c>
      <c r="AU467" s="17" t="s">
        <v>90</v>
      </c>
    </row>
    <row r="468" spans="2:65" s="12" customFormat="1" ht="11.25">
      <c r="B468" s="155"/>
      <c r="D468" s="149" t="s">
        <v>171</v>
      </c>
      <c r="E468" s="156" t="s">
        <v>1</v>
      </c>
      <c r="F468" s="157" t="s">
        <v>546</v>
      </c>
      <c r="H468" s="156" t="s">
        <v>1</v>
      </c>
      <c r="I468" s="158"/>
      <c r="L468" s="155"/>
      <c r="M468" s="159"/>
      <c r="T468" s="160"/>
      <c r="AT468" s="156" t="s">
        <v>171</v>
      </c>
      <c r="AU468" s="156" t="s">
        <v>90</v>
      </c>
      <c r="AV468" s="12" t="s">
        <v>88</v>
      </c>
      <c r="AW468" s="12" t="s">
        <v>36</v>
      </c>
      <c r="AX468" s="12" t="s">
        <v>80</v>
      </c>
      <c r="AY468" s="156" t="s">
        <v>158</v>
      </c>
    </row>
    <row r="469" spans="2:65" s="13" customFormat="1" ht="11.25">
      <c r="B469" s="161"/>
      <c r="D469" s="149" t="s">
        <v>171</v>
      </c>
      <c r="E469" s="162" t="s">
        <v>1</v>
      </c>
      <c r="F469" s="163" t="s">
        <v>554</v>
      </c>
      <c r="H469" s="164">
        <v>4.1150000000000002</v>
      </c>
      <c r="I469" s="165"/>
      <c r="L469" s="161"/>
      <c r="M469" s="166"/>
      <c r="T469" s="167"/>
      <c r="AT469" s="162" t="s">
        <v>171</v>
      </c>
      <c r="AU469" s="162" t="s">
        <v>90</v>
      </c>
      <c r="AV469" s="13" t="s">
        <v>90</v>
      </c>
      <c r="AW469" s="13" t="s">
        <v>36</v>
      </c>
      <c r="AX469" s="13" t="s">
        <v>80</v>
      </c>
      <c r="AY469" s="162" t="s">
        <v>158</v>
      </c>
    </row>
    <row r="470" spans="2:65" s="14" customFormat="1" ht="11.25">
      <c r="B470" s="168"/>
      <c r="D470" s="149" t="s">
        <v>171</v>
      </c>
      <c r="E470" s="169" t="s">
        <v>1</v>
      </c>
      <c r="F470" s="170" t="s">
        <v>182</v>
      </c>
      <c r="H470" s="171">
        <v>4.1150000000000002</v>
      </c>
      <c r="I470" s="172"/>
      <c r="L470" s="168"/>
      <c r="M470" s="173"/>
      <c r="T470" s="174"/>
      <c r="AT470" s="169" t="s">
        <v>171</v>
      </c>
      <c r="AU470" s="169" t="s">
        <v>90</v>
      </c>
      <c r="AV470" s="14" t="s">
        <v>165</v>
      </c>
      <c r="AW470" s="14" t="s">
        <v>36</v>
      </c>
      <c r="AX470" s="14" t="s">
        <v>88</v>
      </c>
      <c r="AY470" s="169" t="s">
        <v>158</v>
      </c>
    </row>
    <row r="471" spans="2:65" s="1" customFormat="1" ht="24.2" customHeight="1">
      <c r="B471" s="32"/>
      <c r="C471" s="136" t="s">
        <v>555</v>
      </c>
      <c r="D471" s="136" t="s">
        <v>160</v>
      </c>
      <c r="E471" s="137" t="s">
        <v>556</v>
      </c>
      <c r="F471" s="138" t="s">
        <v>557</v>
      </c>
      <c r="G471" s="139" t="s">
        <v>339</v>
      </c>
      <c r="H471" s="140">
        <v>0.32400000000000001</v>
      </c>
      <c r="I471" s="141"/>
      <c r="J471" s="142">
        <f>ROUND(I471*H471,2)</f>
        <v>0</v>
      </c>
      <c r="K471" s="138" t="s">
        <v>164</v>
      </c>
      <c r="L471" s="32"/>
      <c r="M471" s="143" t="s">
        <v>1</v>
      </c>
      <c r="N471" s="144" t="s">
        <v>45</v>
      </c>
      <c r="P471" s="145">
        <f>O471*H471</f>
        <v>0</v>
      </c>
      <c r="Q471" s="145">
        <v>1.03955</v>
      </c>
      <c r="R471" s="145">
        <f>Q471*H471</f>
        <v>0.33681420000000001</v>
      </c>
      <c r="S471" s="145">
        <v>0</v>
      </c>
      <c r="T471" s="146">
        <f>S471*H471</f>
        <v>0</v>
      </c>
      <c r="AR471" s="147" t="s">
        <v>165</v>
      </c>
      <c r="AT471" s="147" t="s">
        <v>160</v>
      </c>
      <c r="AU471" s="147" t="s">
        <v>90</v>
      </c>
      <c r="AY471" s="17" t="s">
        <v>158</v>
      </c>
      <c r="BE471" s="148">
        <f>IF(N471="základní",J471,0)</f>
        <v>0</v>
      </c>
      <c r="BF471" s="148">
        <f>IF(N471="snížená",J471,0)</f>
        <v>0</v>
      </c>
      <c r="BG471" s="148">
        <f>IF(N471="zákl. přenesená",J471,0)</f>
        <v>0</v>
      </c>
      <c r="BH471" s="148">
        <f>IF(N471="sníž. přenesená",J471,0)</f>
        <v>0</v>
      </c>
      <c r="BI471" s="148">
        <f>IF(N471="nulová",J471,0)</f>
        <v>0</v>
      </c>
      <c r="BJ471" s="17" t="s">
        <v>88</v>
      </c>
      <c r="BK471" s="148">
        <f>ROUND(I471*H471,2)</f>
        <v>0</v>
      </c>
      <c r="BL471" s="17" t="s">
        <v>165</v>
      </c>
      <c r="BM471" s="147" t="s">
        <v>558</v>
      </c>
    </row>
    <row r="472" spans="2:65" s="1" customFormat="1" ht="39">
      <c r="B472" s="32"/>
      <c r="D472" s="149" t="s">
        <v>167</v>
      </c>
      <c r="F472" s="150" t="s">
        <v>559</v>
      </c>
      <c r="I472" s="151"/>
      <c r="L472" s="32"/>
      <c r="M472" s="152"/>
      <c r="T472" s="56"/>
      <c r="AT472" s="17" t="s">
        <v>167</v>
      </c>
      <c r="AU472" s="17" t="s">
        <v>90</v>
      </c>
    </row>
    <row r="473" spans="2:65" s="1" customFormat="1" ht="11.25">
      <c r="B473" s="32"/>
      <c r="D473" s="153" t="s">
        <v>169</v>
      </c>
      <c r="F473" s="154" t="s">
        <v>560</v>
      </c>
      <c r="I473" s="151"/>
      <c r="L473" s="32"/>
      <c r="M473" s="152"/>
      <c r="T473" s="56"/>
      <c r="AT473" s="17" t="s">
        <v>169</v>
      </c>
      <c r="AU473" s="17" t="s">
        <v>90</v>
      </c>
    </row>
    <row r="474" spans="2:65" s="1" customFormat="1" ht="19.5">
      <c r="B474" s="32"/>
      <c r="D474" s="149" t="s">
        <v>195</v>
      </c>
      <c r="F474" s="175" t="s">
        <v>219</v>
      </c>
      <c r="I474" s="151"/>
      <c r="L474" s="32"/>
      <c r="M474" s="152"/>
      <c r="T474" s="56"/>
      <c r="AT474" s="17" t="s">
        <v>195</v>
      </c>
      <c r="AU474" s="17" t="s">
        <v>90</v>
      </c>
    </row>
    <row r="475" spans="2:65" s="12" customFormat="1" ht="11.25">
      <c r="B475" s="155"/>
      <c r="D475" s="149" t="s">
        <v>171</v>
      </c>
      <c r="E475" s="156" t="s">
        <v>1</v>
      </c>
      <c r="F475" s="157" t="s">
        <v>464</v>
      </c>
      <c r="H475" s="156" t="s">
        <v>1</v>
      </c>
      <c r="I475" s="158"/>
      <c r="L475" s="155"/>
      <c r="M475" s="159"/>
      <c r="T475" s="160"/>
      <c r="AT475" s="156" t="s">
        <v>171</v>
      </c>
      <c r="AU475" s="156" t="s">
        <v>90</v>
      </c>
      <c r="AV475" s="12" t="s">
        <v>88</v>
      </c>
      <c r="AW475" s="12" t="s">
        <v>36</v>
      </c>
      <c r="AX475" s="12" t="s">
        <v>80</v>
      </c>
      <c r="AY475" s="156" t="s">
        <v>158</v>
      </c>
    </row>
    <row r="476" spans="2:65" s="12" customFormat="1" ht="11.25">
      <c r="B476" s="155"/>
      <c r="D476" s="149" t="s">
        <v>171</v>
      </c>
      <c r="E476" s="156" t="s">
        <v>1</v>
      </c>
      <c r="F476" s="157" t="s">
        <v>561</v>
      </c>
      <c r="H476" s="156" t="s">
        <v>1</v>
      </c>
      <c r="I476" s="158"/>
      <c r="L476" s="155"/>
      <c r="M476" s="159"/>
      <c r="T476" s="160"/>
      <c r="AT476" s="156" t="s">
        <v>171</v>
      </c>
      <c r="AU476" s="156" t="s">
        <v>90</v>
      </c>
      <c r="AV476" s="12" t="s">
        <v>88</v>
      </c>
      <c r="AW476" s="12" t="s">
        <v>36</v>
      </c>
      <c r="AX476" s="12" t="s">
        <v>80</v>
      </c>
      <c r="AY476" s="156" t="s">
        <v>158</v>
      </c>
    </row>
    <row r="477" spans="2:65" s="12" customFormat="1" ht="11.25">
      <c r="B477" s="155"/>
      <c r="D477" s="149" t="s">
        <v>171</v>
      </c>
      <c r="E477" s="156" t="s">
        <v>1</v>
      </c>
      <c r="F477" s="157" t="s">
        <v>465</v>
      </c>
      <c r="H477" s="156" t="s">
        <v>1</v>
      </c>
      <c r="I477" s="158"/>
      <c r="L477" s="155"/>
      <c r="M477" s="159"/>
      <c r="T477" s="160"/>
      <c r="AT477" s="156" t="s">
        <v>171</v>
      </c>
      <c r="AU477" s="156" t="s">
        <v>90</v>
      </c>
      <c r="AV477" s="12" t="s">
        <v>88</v>
      </c>
      <c r="AW477" s="12" t="s">
        <v>36</v>
      </c>
      <c r="AX477" s="12" t="s">
        <v>80</v>
      </c>
      <c r="AY477" s="156" t="s">
        <v>158</v>
      </c>
    </row>
    <row r="478" spans="2:65" s="13" customFormat="1" ht="11.25">
      <c r="B478" s="161"/>
      <c r="D478" s="149" t="s">
        <v>171</v>
      </c>
      <c r="E478" s="162" t="s">
        <v>1</v>
      </c>
      <c r="F478" s="163" t="s">
        <v>562</v>
      </c>
      <c r="H478" s="164">
        <v>0.32400000000000001</v>
      </c>
      <c r="I478" s="165"/>
      <c r="L478" s="161"/>
      <c r="M478" s="166"/>
      <c r="T478" s="167"/>
      <c r="AT478" s="162" t="s">
        <v>171</v>
      </c>
      <c r="AU478" s="162" t="s">
        <v>90</v>
      </c>
      <c r="AV478" s="13" t="s">
        <v>90</v>
      </c>
      <c r="AW478" s="13" t="s">
        <v>36</v>
      </c>
      <c r="AX478" s="13" t="s">
        <v>80</v>
      </c>
      <c r="AY478" s="162" t="s">
        <v>158</v>
      </c>
    </row>
    <row r="479" spans="2:65" s="14" customFormat="1" ht="11.25">
      <c r="B479" s="168"/>
      <c r="D479" s="149" t="s">
        <v>171</v>
      </c>
      <c r="E479" s="169" t="s">
        <v>1</v>
      </c>
      <c r="F479" s="170" t="s">
        <v>182</v>
      </c>
      <c r="H479" s="171">
        <v>0.32400000000000001</v>
      </c>
      <c r="I479" s="172"/>
      <c r="L479" s="168"/>
      <c r="M479" s="173"/>
      <c r="T479" s="174"/>
      <c r="AT479" s="169" t="s">
        <v>171</v>
      </c>
      <c r="AU479" s="169" t="s">
        <v>90</v>
      </c>
      <c r="AV479" s="14" t="s">
        <v>165</v>
      </c>
      <c r="AW479" s="14" t="s">
        <v>36</v>
      </c>
      <c r="AX479" s="14" t="s">
        <v>88</v>
      </c>
      <c r="AY479" s="169" t="s">
        <v>158</v>
      </c>
    </row>
    <row r="480" spans="2:65" s="11" customFormat="1" ht="22.9" customHeight="1">
      <c r="B480" s="124"/>
      <c r="D480" s="125" t="s">
        <v>79</v>
      </c>
      <c r="E480" s="134" t="s">
        <v>165</v>
      </c>
      <c r="F480" s="134" t="s">
        <v>563</v>
      </c>
      <c r="I480" s="127"/>
      <c r="J480" s="135">
        <f>BK480</f>
        <v>0</v>
      </c>
      <c r="L480" s="124"/>
      <c r="M480" s="129"/>
      <c r="P480" s="130">
        <f>SUM(P481:P585)</f>
        <v>0</v>
      </c>
      <c r="R480" s="130">
        <f>SUM(R481:R585)</f>
        <v>1583.9029795700001</v>
      </c>
      <c r="T480" s="131">
        <f>SUM(T481:T585)</f>
        <v>0</v>
      </c>
      <c r="AR480" s="125" t="s">
        <v>88</v>
      </c>
      <c r="AT480" s="132" t="s">
        <v>79</v>
      </c>
      <c r="AU480" s="132" t="s">
        <v>88</v>
      </c>
      <c r="AY480" s="125" t="s">
        <v>158</v>
      </c>
      <c r="BK480" s="133">
        <f>SUM(BK481:BK585)</f>
        <v>0</v>
      </c>
    </row>
    <row r="481" spans="2:65" s="1" customFormat="1" ht="24.2" customHeight="1">
      <c r="B481" s="32"/>
      <c r="C481" s="136" t="s">
        <v>564</v>
      </c>
      <c r="D481" s="136" t="s">
        <v>160</v>
      </c>
      <c r="E481" s="137" t="s">
        <v>565</v>
      </c>
      <c r="F481" s="138" t="s">
        <v>566</v>
      </c>
      <c r="G481" s="139" t="s">
        <v>163</v>
      </c>
      <c r="H481" s="140">
        <v>24</v>
      </c>
      <c r="I481" s="141"/>
      <c r="J481" s="142">
        <f>ROUND(I481*H481,2)</f>
        <v>0</v>
      </c>
      <c r="K481" s="138" t="s">
        <v>164</v>
      </c>
      <c r="L481" s="32"/>
      <c r="M481" s="143" t="s">
        <v>1</v>
      </c>
      <c r="N481" s="144" t="s">
        <v>45</v>
      </c>
      <c r="P481" s="145">
        <f>O481*H481</f>
        <v>0</v>
      </c>
      <c r="Q481" s="145">
        <v>8.8000000000000003E-4</v>
      </c>
      <c r="R481" s="145">
        <f>Q481*H481</f>
        <v>2.112E-2</v>
      </c>
      <c r="S481" s="145">
        <v>0</v>
      </c>
      <c r="T481" s="146">
        <f>S481*H481</f>
        <v>0</v>
      </c>
      <c r="AR481" s="147" t="s">
        <v>165</v>
      </c>
      <c r="AT481" s="147" t="s">
        <v>160</v>
      </c>
      <c r="AU481" s="147" t="s">
        <v>90</v>
      </c>
      <c r="AY481" s="17" t="s">
        <v>158</v>
      </c>
      <c r="BE481" s="148">
        <f>IF(N481="základní",J481,0)</f>
        <v>0</v>
      </c>
      <c r="BF481" s="148">
        <f>IF(N481="snížená",J481,0)</f>
        <v>0</v>
      </c>
      <c r="BG481" s="148">
        <f>IF(N481="zákl. přenesená",J481,0)</f>
        <v>0</v>
      </c>
      <c r="BH481" s="148">
        <f>IF(N481="sníž. přenesená",J481,0)</f>
        <v>0</v>
      </c>
      <c r="BI481" s="148">
        <f>IF(N481="nulová",J481,0)</f>
        <v>0</v>
      </c>
      <c r="BJ481" s="17" t="s">
        <v>88</v>
      </c>
      <c r="BK481" s="148">
        <f>ROUND(I481*H481,2)</f>
        <v>0</v>
      </c>
      <c r="BL481" s="17" t="s">
        <v>165</v>
      </c>
      <c r="BM481" s="147" t="s">
        <v>567</v>
      </c>
    </row>
    <row r="482" spans="2:65" s="1" customFormat="1" ht="19.5">
      <c r="B482" s="32"/>
      <c r="D482" s="149" t="s">
        <v>167</v>
      </c>
      <c r="F482" s="150" t="s">
        <v>568</v>
      </c>
      <c r="I482" s="151"/>
      <c r="L482" s="32"/>
      <c r="M482" s="152"/>
      <c r="T482" s="56"/>
      <c r="AT482" s="17" t="s">
        <v>167</v>
      </c>
      <c r="AU482" s="17" t="s">
        <v>90</v>
      </c>
    </row>
    <row r="483" spans="2:65" s="1" customFormat="1" ht="11.25">
      <c r="B483" s="32"/>
      <c r="D483" s="153" t="s">
        <v>169</v>
      </c>
      <c r="F483" s="154" t="s">
        <v>569</v>
      </c>
      <c r="I483" s="151"/>
      <c r="L483" s="32"/>
      <c r="M483" s="152"/>
      <c r="T483" s="56"/>
      <c r="AT483" s="17" t="s">
        <v>169</v>
      </c>
      <c r="AU483" s="17" t="s">
        <v>90</v>
      </c>
    </row>
    <row r="484" spans="2:65" s="13" customFormat="1" ht="11.25">
      <c r="B484" s="161"/>
      <c r="D484" s="149" t="s">
        <v>171</v>
      </c>
      <c r="E484" s="162" t="s">
        <v>1</v>
      </c>
      <c r="F484" s="163" t="s">
        <v>570</v>
      </c>
      <c r="H484" s="164">
        <v>24</v>
      </c>
      <c r="I484" s="165"/>
      <c r="L484" s="161"/>
      <c r="M484" s="166"/>
      <c r="T484" s="167"/>
      <c r="AT484" s="162" t="s">
        <v>171</v>
      </c>
      <c r="AU484" s="162" t="s">
        <v>90</v>
      </c>
      <c r="AV484" s="13" t="s">
        <v>90</v>
      </c>
      <c r="AW484" s="13" t="s">
        <v>36</v>
      </c>
      <c r="AX484" s="13" t="s">
        <v>80</v>
      </c>
      <c r="AY484" s="162" t="s">
        <v>158</v>
      </c>
    </row>
    <row r="485" spans="2:65" s="14" customFormat="1" ht="11.25">
      <c r="B485" s="168"/>
      <c r="D485" s="149" t="s">
        <v>171</v>
      </c>
      <c r="E485" s="169" t="s">
        <v>1</v>
      </c>
      <c r="F485" s="170" t="s">
        <v>182</v>
      </c>
      <c r="H485" s="171">
        <v>24</v>
      </c>
      <c r="I485" s="172"/>
      <c r="L485" s="168"/>
      <c r="M485" s="173"/>
      <c r="T485" s="174"/>
      <c r="AT485" s="169" t="s">
        <v>171</v>
      </c>
      <c r="AU485" s="169" t="s">
        <v>90</v>
      </c>
      <c r="AV485" s="14" t="s">
        <v>165</v>
      </c>
      <c r="AW485" s="14" t="s">
        <v>36</v>
      </c>
      <c r="AX485" s="14" t="s">
        <v>88</v>
      </c>
      <c r="AY485" s="169" t="s">
        <v>158</v>
      </c>
    </row>
    <row r="486" spans="2:65" s="1" customFormat="1" ht="24.2" customHeight="1">
      <c r="B486" s="32"/>
      <c r="C486" s="136" t="s">
        <v>571</v>
      </c>
      <c r="D486" s="136" t="s">
        <v>160</v>
      </c>
      <c r="E486" s="137" t="s">
        <v>572</v>
      </c>
      <c r="F486" s="138" t="s">
        <v>573</v>
      </c>
      <c r="G486" s="139" t="s">
        <v>163</v>
      </c>
      <c r="H486" s="140">
        <v>24</v>
      </c>
      <c r="I486" s="141"/>
      <c r="J486" s="142">
        <f>ROUND(I486*H486,2)</f>
        <v>0</v>
      </c>
      <c r="K486" s="138" t="s">
        <v>164</v>
      </c>
      <c r="L486" s="32"/>
      <c r="M486" s="143" t="s">
        <v>1</v>
      </c>
      <c r="N486" s="144" t="s">
        <v>45</v>
      </c>
      <c r="P486" s="145">
        <f>O486*H486</f>
        <v>0</v>
      </c>
      <c r="Q486" s="145">
        <v>0</v>
      </c>
      <c r="R486" s="145">
        <f>Q486*H486</f>
        <v>0</v>
      </c>
      <c r="S486" s="145">
        <v>0</v>
      </c>
      <c r="T486" s="146">
        <f>S486*H486</f>
        <v>0</v>
      </c>
      <c r="AR486" s="147" t="s">
        <v>165</v>
      </c>
      <c r="AT486" s="147" t="s">
        <v>160</v>
      </c>
      <c r="AU486" s="147" t="s">
        <v>90</v>
      </c>
      <c r="AY486" s="17" t="s">
        <v>158</v>
      </c>
      <c r="BE486" s="148">
        <f>IF(N486="základní",J486,0)</f>
        <v>0</v>
      </c>
      <c r="BF486" s="148">
        <f>IF(N486="snížená",J486,0)</f>
        <v>0</v>
      </c>
      <c r="BG486" s="148">
        <f>IF(N486="zákl. přenesená",J486,0)</f>
        <v>0</v>
      </c>
      <c r="BH486" s="148">
        <f>IF(N486="sníž. přenesená",J486,0)</f>
        <v>0</v>
      </c>
      <c r="BI486" s="148">
        <f>IF(N486="nulová",J486,0)</f>
        <v>0</v>
      </c>
      <c r="BJ486" s="17" t="s">
        <v>88</v>
      </c>
      <c r="BK486" s="148">
        <f>ROUND(I486*H486,2)</f>
        <v>0</v>
      </c>
      <c r="BL486" s="17" t="s">
        <v>165</v>
      </c>
      <c r="BM486" s="147" t="s">
        <v>574</v>
      </c>
    </row>
    <row r="487" spans="2:65" s="1" customFormat="1" ht="19.5">
      <c r="B487" s="32"/>
      <c r="D487" s="149" t="s">
        <v>167</v>
      </c>
      <c r="F487" s="150" t="s">
        <v>575</v>
      </c>
      <c r="I487" s="151"/>
      <c r="L487" s="32"/>
      <c r="M487" s="152"/>
      <c r="T487" s="56"/>
      <c r="AT487" s="17" t="s">
        <v>167</v>
      </c>
      <c r="AU487" s="17" t="s">
        <v>90</v>
      </c>
    </row>
    <row r="488" spans="2:65" s="1" customFormat="1" ht="11.25">
      <c r="B488" s="32"/>
      <c r="D488" s="153" t="s">
        <v>169</v>
      </c>
      <c r="F488" s="154" t="s">
        <v>576</v>
      </c>
      <c r="I488" s="151"/>
      <c r="L488" s="32"/>
      <c r="M488" s="152"/>
      <c r="T488" s="56"/>
      <c r="AT488" s="17" t="s">
        <v>169</v>
      </c>
      <c r="AU488" s="17" t="s">
        <v>90</v>
      </c>
    </row>
    <row r="489" spans="2:65" s="1" customFormat="1" ht="33" customHeight="1">
      <c r="B489" s="32"/>
      <c r="C489" s="136" t="s">
        <v>577</v>
      </c>
      <c r="D489" s="136" t="s">
        <v>160</v>
      </c>
      <c r="E489" s="137" t="s">
        <v>578</v>
      </c>
      <c r="F489" s="138" t="s">
        <v>579</v>
      </c>
      <c r="G489" s="139" t="s">
        <v>215</v>
      </c>
      <c r="H489" s="140">
        <v>30.9</v>
      </c>
      <c r="I489" s="141"/>
      <c r="J489" s="142">
        <f>ROUND(I489*H489,2)</f>
        <v>0</v>
      </c>
      <c r="K489" s="138" t="s">
        <v>164</v>
      </c>
      <c r="L489" s="32"/>
      <c r="M489" s="143" t="s">
        <v>1</v>
      </c>
      <c r="N489" s="144" t="s">
        <v>45</v>
      </c>
      <c r="P489" s="145">
        <f>O489*H489</f>
        <v>0</v>
      </c>
      <c r="Q489" s="145">
        <v>0</v>
      </c>
      <c r="R489" s="145">
        <f>Q489*H489</f>
        <v>0</v>
      </c>
      <c r="S489" s="145">
        <v>0</v>
      </c>
      <c r="T489" s="146">
        <f>S489*H489</f>
        <v>0</v>
      </c>
      <c r="AR489" s="147" t="s">
        <v>165</v>
      </c>
      <c r="AT489" s="147" t="s">
        <v>160</v>
      </c>
      <c r="AU489" s="147" t="s">
        <v>90</v>
      </c>
      <c r="AY489" s="17" t="s">
        <v>158</v>
      </c>
      <c r="BE489" s="148">
        <f>IF(N489="základní",J489,0)</f>
        <v>0</v>
      </c>
      <c r="BF489" s="148">
        <f>IF(N489="snížená",J489,0)</f>
        <v>0</v>
      </c>
      <c r="BG489" s="148">
        <f>IF(N489="zákl. přenesená",J489,0)</f>
        <v>0</v>
      </c>
      <c r="BH489" s="148">
        <f>IF(N489="sníž. přenesená",J489,0)</f>
        <v>0</v>
      </c>
      <c r="BI489" s="148">
        <f>IF(N489="nulová",J489,0)</f>
        <v>0</v>
      </c>
      <c r="BJ489" s="17" t="s">
        <v>88</v>
      </c>
      <c r="BK489" s="148">
        <f>ROUND(I489*H489,2)</f>
        <v>0</v>
      </c>
      <c r="BL489" s="17" t="s">
        <v>165</v>
      </c>
      <c r="BM489" s="147" t="s">
        <v>580</v>
      </c>
    </row>
    <row r="490" spans="2:65" s="1" customFormat="1" ht="29.25">
      <c r="B490" s="32"/>
      <c r="D490" s="149" t="s">
        <v>167</v>
      </c>
      <c r="F490" s="150" t="s">
        <v>581</v>
      </c>
      <c r="I490" s="151"/>
      <c r="L490" s="32"/>
      <c r="M490" s="152"/>
      <c r="T490" s="56"/>
      <c r="AT490" s="17" t="s">
        <v>167</v>
      </c>
      <c r="AU490" s="17" t="s">
        <v>90</v>
      </c>
    </row>
    <row r="491" spans="2:65" s="1" customFormat="1" ht="11.25">
      <c r="B491" s="32"/>
      <c r="D491" s="153" t="s">
        <v>169</v>
      </c>
      <c r="F491" s="154" t="s">
        <v>582</v>
      </c>
      <c r="I491" s="151"/>
      <c r="L491" s="32"/>
      <c r="M491" s="152"/>
      <c r="T491" s="56"/>
      <c r="AT491" s="17" t="s">
        <v>169</v>
      </c>
      <c r="AU491" s="17" t="s">
        <v>90</v>
      </c>
    </row>
    <row r="492" spans="2:65" s="12" customFormat="1" ht="11.25">
      <c r="B492" s="155"/>
      <c r="D492" s="149" t="s">
        <v>171</v>
      </c>
      <c r="E492" s="156" t="s">
        <v>1</v>
      </c>
      <c r="F492" s="157" t="s">
        <v>583</v>
      </c>
      <c r="H492" s="156" t="s">
        <v>1</v>
      </c>
      <c r="I492" s="158"/>
      <c r="L492" s="155"/>
      <c r="M492" s="159"/>
      <c r="T492" s="160"/>
      <c r="AT492" s="156" t="s">
        <v>171</v>
      </c>
      <c r="AU492" s="156" t="s">
        <v>90</v>
      </c>
      <c r="AV492" s="12" t="s">
        <v>88</v>
      </c>
      <c r="AW492" s="12" t="s">
        <v>36</v>
      </c>
      <c r="AX492" s="12" t="s">
        <v>80</v>
      </c>
      <c r="AY492" s="156" t="s">
        <v>158</v>
      </c>
    </row>
    <row r="493" spans="2:65" s="12" customFormat="1" ht="11.25">
      <c r="B493" s="155"/>
      <c r="D493" s="149" t="s">
        <v>171</v>
      </c>
      <c r="E493" s="156" t="s">
        <v>1</v>
      </c>
      <c r="F493" s="157" t="s">
        <v>584</v>
      </c>
      <c r="H493" s="156" t="s">
        <v>1</v>
      </c>
      <c r="I493" s="158"/>
      <c r="L493" s="155"/>
      <c r="M493" s="159"/>
      <c r="T493" s="160"/>
      <c r="AT493" s="156" t="s">
        <v>171</v>
      </c>
      <c r="AU493" s="156" t="s">
        <v>90</v>
      </c>
      <c r="AV493" s="12" t="s">
        <v>88</v>
      </c>
      <c r="AW493" s="12" t="s">
        <v>36</v>
      </c>
      <c r="AX493" s="12" t="s">
        <v>80</v>
      </c>
      <c r="AY493" s="156" t="s">
        <v>158</v>
      </c>
    </row>
    <row r="494" spans="2:65" s="13" customFormat="1" ht="11.25">
      <c r="B494" s="161"/>
      <c r="D494" s="149" t="s">
        <v>171</v>
      </c>
      <c r="E494" s="162" t="s">
        <v>1</v>
      </c>
      <c r="F494" s="163" t="s">
        <v>585</v>
      </c>
      <c r="H494" s="164">
        <v>30.9</v>
      </c>
      <c r="I494" s="165"/>
      <c r="L494" s="161"/>
      <c r="M494" s="166"/>
      <c r="T494" s="167"/>
      <c r="AT494" s="162" t="s">
        <v>171</v>
      </c>
      <c r="AU494" s="162" t="s">
        <v>90</v>
      </c>
      <c r="AV494" s="13" t="s">
        <v>90</v>
      </c>
      <c r="AW494" s="13" t="s">
        <v>36</v>
      </c>
      <c r="AX494" s="13" t="s">
        <v>80</v>
      </c>
      <c r="AY494" s="162" t="s">
        <v>158</v>
      </c>
    </row>
    <row r="495" spans="2:65" s="14" customFormat="1" ht="11.25">
      <c r="B495" s="168"/>
      <c r="D495" s="149" t="s">
        <v>171</v>
      </c>
      <c r="E495" s="169" t="s">
        <v>1</v>
      </c>
      <c r="F495" s="170" t="s">
        <v>182</v>
      </c>
      <c r="H495" s="171">
        <v>30.9</v>
      </c>
      <c r="I495" s="172"/>
      <c r="L495" s="168"/>
      <c r="M495" s="173"/>
      <c r="T495" s="174"/>
      <c r="AT495" s="169" t="s">
        <v>171</v>
      </c>
      <c r="AU495" s="169" t="s">
        <v>90</v>
      </c>
      <c r="AV495" s="14" t="s">
        <v>165</v>
      </c>
      <c r="AW495" s="14" t="s">
        <v>36</v>
      </c>
      <c r="AX495" s="14" t="s">
        <v>88</v>
      </c>
      <c r="AY495" s="169" t="s">
        <v>158</v>
      </c>
    </row>
    <row r="496" spans="2:65" s="1" customFormat="1" ht="33" customHeight="1">
      <c r="B496" s="32"/>
      <c r="C496" s="136" t="s">
        <v>586</v>
      </c>
      <c r="D496" s="136" t="s">
        <v>160</v>
      </c>
      <c r="E496" s="137" t="s">
        <v>587</v>
      </c>
      <c r="F496" s="138" t="s">
        <v>588</v>
      </c>
      <c r="G496" s="139" t="s">
        <v>215</v>
      </c>
      <c r="H496" s="140">
        <v>77.099999999999994</v>
      </c>
      <c r="I496" s="141"/>
      <c r="J496" s="142">
        <f>ROUND(I496*H496,2)</f>
        <v>0</v>
      </c>
      <c r="K496" s="138" t="s">
        <v>164</v>
      </c>
      <c r="L496" s="32"/>
      <c r="M496" s="143" t="s">
        <v>1</v>
      </c>
      <c r="N496" s="144" t="s">
        <v>45</v>
      </c>
      <c r="P496" s="145">
        <f>O496*H496</f>
        <v>0</v>
      </c>
      <c r="Q496" s="145">
        <v>0</v>
      </c>
      <c r="R496" s="145">
        <f>Q496*H496</f>
        <v>0</v>
      </c>
      <c r="S496" s="145">
        <v>0</v>
      </c>
      <c r="T496" s="146">
        <f>S496*H496</f>
        <v>0</v>
      </c>
      <c r="AR496" s="147" t="s">
        <v>165</v>
      </c>
      <c r="AT496" s="147" t="s">
        <v>160</v>
      </c>
      <c r="AU496" s="147" t="s">
        <v>90</v>
      </c>
      <c r="AY496" s="17" t="s">
        <v>158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7" t="s">
        <v>88</v>
      </c>
      <c r="BK496" s="148">
        <f>ROUND(I496*H496,2)</f>
        <v>0</v>
      </c>
      <c r="BL496" s="17" t="s">
        <v>165</v>
      </c>
      <c r="BM496" s="147" t="s">
        <v>589</v>
      </c>
    </row>
    <row r="497" spans="2:65" s="1" customFormat="1" ht="29.25">
      <c r="B497" s="32"/>
      <c r="D497" s="149" t="s">
        <v>167</v>
      </c>
      <c r="F497" s="150" t="s">
        <v>590</v>
      </c>
      <c r="I497" s="151"/>
      <c r="L497" s="32"/>
      <c r="M497" s="152"/>
      <c r="T497" s="56"/>
      <c r="AT497" s="17" t="s">
        <v>167</v>
      </c>
      <c r="AU497" s="17" t="s">
        <v>90</v>
      </c>
    </row>
    <row r="498" spans="2:65" s="1" customFormat="1" ht="11.25">
      <c r="B498" s="32"/>
      <c r="D498" s="153" t="s">
        <v>169</v>
      </c>
      <c r="F498" s="154" t="s">
        <v>591</v>
      </c>
      <c r="I498" s="151"/>
      <c r="L498" s="32"/>
      <c r="M498" s="152"/>
      <c r="T498" s="56"/>
      <c r="AT498" s="17" t="s">
        <v>169</v>
      </c>
      <c r="AU498" s="17" t="s">
        <v>90</v>
      </c>
    </row>
    <row r="499" spans="2:65" s="12" customFormat="1" ht="11.25">
      <c r="B499" s="155"/>
      <c r="D499" s="149" t="s">
        <v>171</v>
      </c>
      <c r="E499" s="156" t="s">
        <v>1</v>
      </c>
      <c r="F499" s="157" t="s">
        <v>583</v>
      </c>
      <c r="H499" s="156" t="s">
        <v>1</v>
      </c>
      <c r="I499" s="158"/>
      <c r="L499" s="155"/>
      <c r="M499" s="159"/>
      <c r="T499" s="160"/>
      <c r="AT499" s="156" t="s">
        <v>171</v>
      </c>
      <c r="AU499" s="156" t="s">
        <v>90</v>
      </c>
      <c r="AV499" s="12" t="s">
        <v>88</v>
      </c>
      <c r="AW499" s="12" t="s">
        <v>36</v>
      </c>
      <c r="AX499" s="12" t="s">
        <v>80</v>
      </c>
      <c r="AY499" s="156" t="s">
        <v>158</v>
      </c>
    </row>
    <row r="500" spans="2:65" s="13" customFormat="1" ht="11.25">
      <c r="B500" s="161"/>
      <c r="D500" s="149" t="s">
        <v>171</v>
      </c>
      <c r="E500" s="162" t="s">
        <v>1</v>
      </c>
      <c r="F500" s="163" t="s">
        <v>592</v>
      </c>
      <c r="H500" s="164">
        <v>2.1</v>
      </c>
      <c r="I500" s="165"/>
      <c r="L500" s="161"/>
      <c r="M500" s="166"/>
      <c r="T500" s="167"/>
      <c r="AT500" s="162" t="s">
        <v>171</v>
      </c>
      <c r="AU500" s="162" t="s">
        <v>90</v>
      </c>
      <c r="AV500" s="13" t="s">
        <v>90</v>
      </c>
      <c r="AW500" s="13" t="s">
        <v>36</v>
      </c>
      <c r="AX500" s="13" t="s">
        <v>80</v>
      </c>
      <c r="AY500" s="162" t="s">
        <v>158</v>
      </c>
    </row>
    <row r="501" spans="2:65" s="13" customFormat="1" ht="22.5">
      <c r="B501" s="161"/>
      <c r="D501" s="149" t="s">
        <v>171</v>
      </c>
      <c r="E501" s="162" t="s">
        <v>1</v>
      </c>
      <c r="F501" s="163" t="s">
        <v>593</v>
      </c>
      <c r="H501" s="164">
        <v>75</v>
      </c>
      <c r="I501" s="165"/>
      <c r="L501" s="161"/>
      <c r="M501" s="166"/>
      <c r="T501" s="167"/>
      <c r="AT501" s="162" t="s">
        <v>171</v>
      </c>
      <c r="AU501" s="162" t="s">
        <v>90</v>
      </c>
      <c r="AV501" s="13" t="s">
        <v>90</v>
      </c>
      <c r="AW501" s="13" t="s">
        <v>36</v>
      </c>
      <c r="AX501" s="13" t="s">
        <v>80</v>
      </c>
      <c r="AY501" s="162" t="s">
        <v>158</v>
      </c>
    </row>
    <row r="502" spans="2:65" s="14" customFormat="1" ht="11.25">
      <c r="B502" s="168"/>
      <c r="D502" s="149" t="s">
        <v>171</v>
      </c>
      <c r="E502" s="169" t="s">
        <v>1</v>
      </c>
      <c r="F502" s="170" t="s">
        <v>182</v>
      </c>
      <c r="H502" s="171">
        <v>77.099999999999994</v>
      </c>
      <c r="I502" s="172"/>
      <c r="L502" s="168"/>
      <c r="M502" s="173"/>
      <c r="T502" s="174"/>
      <c r="AT502" s="169" t="s">
        <v>171</v>
      </c>
      <c r="AU502" s="169" t="s">
        <v>90</v>
      </c>
      <c r="AV502" s="14" t="s">
        <v>165</v>
      </c>
      <c r="AW502" s="14" t="s">
        <v>36</v>
      </c>
      <c r="AX502" s="14" t="s">
        <v>88</v>
      </c>
      <c r="AY502" s="169" t="s">
        <v>158</v>
      </c>
    </row>
    <row r="503" spans="2:65" s="1" customFormat="1" ht="24.2" customHeight="1">
      <c r="B503" s="32"/>
      <c r="C503" s="136" t="s">
        <v>594</v>
      </c>
      <c r="D503" s="136" t="s">
        <v>160</v>
      </c>
      <c r="E503" s="137" t="s">
        <v>595</v>
      </c>
      <c r="F503" s="138" t="s">
        <v>596</v>
      </c>
      <c r="G503" s="139" t="s">
        <v>215</v>
      </c>
      <c r="H503" s="140">
        <v>7.2</v>
      </c>
      <c r="I503" s="141"/>
      <c r="J503" s="142">
        <f>ROUND(I503*H503,2)</f>
        <v>0</v>
      </c>
      <c r="K503" s="138" t="s">
        <v>164</v>
      </c>
      <c r="L503" s="32"/>
      <c r="M503" s="143" t="s">
        <v>1</v>
      </c>
      <c r="N503" s="144" t="s">
        <v>45</v>
      </c>
      <c r="P503" s="145">
        <f>O503*H503</f>
        <v>0</v>
      </c>
      <c r="Q503" s="145">
        <v>0</v>
      </c>
      <c r="R503" s="145">
        <f>Q503*H503</f>
        <v>0</v>
      </c>
      <c r="S503" s="145">
        <v>0</v>
      </c>
      <c r="T503" s="146">
        <f>S503*H503</f>
        <v>0</v>
      </c>
      <c r="AR503" s="147" t="s">
        <v>165</v>
      </c>
      <c r="AT503" s="147" t="s">
        <v>160</v>
      </c>
      <c r="AU503" s="147" t="s">
        <v>90</v>
      </c>
      <c r="AY503" s="17" t="s">
        <v>158</v>
      </c>
      <c r="BE503" s="148">
        <f>IF(N503="základní",J503,0)</f>
        <v>0</v>
      </c>
      <c r="BF503" s="148">
        <f>IF(N503="snížená",J503,0)</f>
        <v>0</v>
      </c>
      <c r="BG503" s="148">
        <f>IF(N503="zákl. přenesená",J503,0)</f>
        <v>0</v>
      </c>
      <c r="BH503" s="148">
        <f>IF(N503="sníž. přenesená",J503,0)</f>
        <v>0</v>
      </c>
      <c r="BI503" s="148">
        <f>IF(N503="nulová",J503,0)</f>
        <v>0</v>
      </c>
      <c r="BJ503" s="17" t="s">
        <v>88</v>
      </c>
      <c r="BK503" s="148">
        <f>ROUND(I503*H503,2)</f>
        <v>0</v>
      </c>
      <c r="BL503" s="17" t="s">
        <v>165</v>
      </c>
      <c r="BM503" s="147" t="s">
        <v>597</v>
      </c>
    </row>
    <row r="504" spans="2:65" s="1" customFormat="1" ht="29.25">
      <c r="B504" s="32"/>
      <c r="D504" s="149" t="s">
        <v>167</v>
      </c>
      <c r="F504" s="150" t="s">
        <v>598</v>
      </c>
      <c r="I504" s="151"/>
      <c r="L504" s="32"/>
      <c r="M504" s="152"/>
      <c r="T504" s="56"/>
      <c r="AT504" s="17" t="s">
        <v>167</v>
      </c>
      <c r="AU504" s="17" t="s">
        <v>90</v>
      </c>
    </row>
    <row r="505" spans="2:65" s="1" customFormat="1" ht="11.25">
      <c r="B505" s="32"/>
      <c r="D505" s="153" t="s">
        <v>169</v>
      </c>
      <c r="F505" s="154" t="s">
        <v>599</v>
      </c>
      <c r="I505" s="151"/>
      <c r="L505" s="32"/>
      <c r="M505" s="152"/>
      <c r="T505" s="56"/>
      <c r="AT505" s="17" t="s">
        <v>169</v>
      </c>
      <c r="AU505" s="17" t="s">
        <v>90</v>
      </c>
    </row>
    <row r="506" spans="2:65" s="12" customFormat="1" ht="11.25">
      <c r="B506" s="155"/>
      <c r="D506" s="149" t="s">
        <v>171</v>
      </c>
      <c r="E506" s="156" t="s">
        <v>1</v>
      </c>
      <c r="F506" s="157" t="s">
        <v>247</v>
      </c>
      <c r="H506" s="156" t="s">
        <v>1</v>
      </c>
      <c r="I506" s="158"/>
      <c r="L506" s="155"/>
      <c r="M506" s="159"/>
      <c r="T506" s="160"/>
      <c r="AT506" s="156" t="s">
        <v>171</v>
      </c>
      <c r="AU506" s="156" t="s">
        <v>90</v>
      </c>
      <c r="AV506" s="12" t="s">
        <v>88</v>
      </c>
      <c r="AW506" s="12" t="s">
        <v>36</v>
      </c>
      <c r="AX506" s="12" t="s">
        <v>80</v>
      </c>
      <c r="AY506" s="156" t="s">
        <v>158</v>
      </c>
    </row>
    <row r="507" spans="2:65" s="13" customFormat="1" ht="11.25">
      <c r="B507" s="161"/>
      <c r="D507" s="149" t="s">
        <v>171</v>
      </c>
      <c r="E507" s="162" t="s">
        <v>1</v>
      </c>
      <c r="F507" s="163" t="s">
        <v>600</v>
      </c>
      <c r="H507" s="164">
        <v>7.2</v>
      </c>
      <c r="I507" s="165"/>
      <c r="L507" s="161"/>
      <c r="M507" s="166"/>
      <c r="T507" s="167"/>
      <c r="AT507" s="162" t="s">
        <v>171</v>
      </c>
      <c r="AU507" s="162" t="s">
        <v>90</v>
      </c>
      <c r="AV507" s="13" t="s">
        <v>90</v>
      </c>
      <c r="AW507" s="13" t="s">
        <v>36</v>
      </c>
      <c r="AX507" s="13" t="s">
        <v>80</v>
      </c>
      <c r="AY507" s="162" t="s">
        <v>158</v>
      </c>
    </row>
    <row r="508" spans="2:65" s="14" customFormat="1" ht="11.25">
      <c r="B508" s="168"/>
      <c r="D508" s="149" t="s">
        <v>171</v>
      </c>
      <c r="E508" s="169" t="s">
        <v>1</v>
      </c>
      <c r="F508" s="170" t="s">
        <v>182</v>
      </c>
      <c r="H508" s="171">
        <v>7.2</v>
      </c>
      <c r="I508" s="172"/>
      <c r="L508" s="168"/>
      <c r="M508" s="173"/>
      <c r="T508" s="174"/>
      <c r="AT508" s="169" t="s">
        <v>171</v>
      </c>
      <c r="AU508" s="169" t="s">
        <v>90</v>
      </c>
      <c r="AV508" s="14" t="s">
        <v>165</v>
      </c>
      <c r="AW508" s="14" t="s">
        <v>36</v>
      </c>
      <c r="AX508" s="14" t="s">
        <v>88</v>
      </c>
      <c r="AY508" s="169" t="s">
        <v>158</v>
      </c>
    </row>
    <row r="509" spans="2:65" s="1" customFormat="1" ht="33" customHeight="1">
      <c r="B509" s="32"/>
      <c r="C509" s="136" t="s">
        <v>601</v>
      </c>
      <c r="D509" s="136" t="s">
        <v>160</v>
      </c>
      <c r="E509" s="137" t="s">
        <v>602</v>
      </c>
      <c r="F509" s="138" t="s">
        <v>603</v>
      </c>
      <c r="G509" s="139" t="s">
        <v>163</v>
      </c>
      <c r="H509" s="140">
        <v>87.5</v>
      </c>
      <c r="I509" s="141"/>
      <c r="J509" s="142">
        <f>ROUND(I509*H509,2)</f>
        <v>0</v>
      </c>
      <c r="K509" s="138" t="s">
        <v>164</v>
      </c>
      <c r="L509" s="32"/>
      <c r="M509" s="143" t="s">
        <v>1</v>
      </c>
      <c r="N509" s="144" t="s">
        <v>45</v>
      </c>
      <c r="P509" s="145">
        <f>O509*H509</f>
        <v>0</v>
      </c>
      <c r="Q509" s="145">
        <v>7.8799999999999999E-3</v>
      </c>
      <c r="R509" s="145">
        <f>Q509*H509</f>
        <v>0.6895</v>
      </c>
      <c r="S509" s="145">
        <v>0</v>
      </c>
      <c r="T509" s="146">
        <f>S509*H509</f>
        <v>0</v>
      </c>
      <c r="AR509" s="147" t="s">
        <v>165</v>
      </c>
      <c r="AT509" s="147" t="s">
        <v>160</v>
      </c>
      <c r="AU509" s="147" t="s">
        <v>90</v>
      </c>
      <c r="AY509" s="17" t="s">
        <v>158</v>
      </c>
      <c r="BE509" s="148">
        <f>IF(N509="základní",J509,0)</f>
        <v>0</v>
      </c>
      <c r="BF509" s="148">
        <f>IF(N509="snížená",J509,0)</f>
        <v>0</v>
      </c>
      <c r="BG509" s="148">
        <f>IF(N509="zákl. přenesená",J509,0)</f>
        <v>0</v>
      </c>
      <c r="BH509" s="148">
        <f>IF(N509="sníž. přenesená",J509,0)</f>
        <v>0</v>
      </c>
      <c r="BI509" s="148">
        <f>IF(N509="nulová",J509,0)</f>
        <v>0</v>
      </c>
      <c r="BJ509" s="17" t="s">
        <v>88</v>
      </c>
      <c r="BK509" s="148">
        <f>ROUND(I509*H509,2)</f>
        <v>0</v>
      </c>
      <c r="BL509" s="17" t="s">
        <v>165</v>
      </c>
      <c r="BM509" s="147" t="s">
        <v>604</v>
      </c>
    </row>
    <row r="510" spans="2:65" s="1" customFormat="1" ht="29.25">
      <c r="B510" s="32"/>
      <c r="D510" s="149" t="s">
        <v>167</v>
      </c>
      <c r="F510" s="150" t="s">
        <v>605</v>
      </c>
      <c r="I510" s="151"/>
      <c r="L510" s="32"/>
      <c r="M510" s="152"/>
      <c r="T510" s="56"/>
      <c r="AT510" s="17" t="s">
        <v>167</v>
      </c>
      <c r="AU510" s="17" t="s">
        <v>90</v>
      </c>
    </row>
    <row r="511" spans="2:65" s="1" customFormat="1" ht="11.25">
      <c r="B511" s="32"/>
      <c r="D511" s="153" t="s">
        <v>169</v>
      </c>
      <c r="F511" s="154" t="s">
        <v>606</v>
      </c>
      <c r="I511" s="151"/>
      <c r="L511" s="32"/>
      <c r="M511" s="152"/>
      <c r="T511" s="56"/>
      <c r="AT511" s="17" t="s">
        <v>169</v>
      </c>
      <c r="AU511" s="17" t="s">
        <v>90</v>
      </c>
    </row>
    <row r="512" spans="2:65" s="13" customFormat="1" ht="11.25">
      <c r="B512" s="161"/>
      <c r="D512" s="149" t="s">
        <v>171</v>
      </c>
      <c r="E512" s="162" t="s">
        <v>1</v>
      </c>
      <c r="F512" s="163" t="s">
        <v>607</v>
      </c>
      <c r="H512" s="164">
        <v>87.5</v>
      </c>
      <c r="I512" s="165"/>
      <c r="L512" s="161"/>
      <c r="M512" s="166"/>
      <c r="T512" s="167"/>
      <c r="AT512" s="162" t="s">
        <v>171</v>
      </c>
      <c r="AU512" s="162" t="s">
        <v>90</v>
      </c>
      <c r="AV512" s="13" t="s">
        <v>90</v>
      </c>
      <c r="AW512" s="13" t="s">
        <v>36</v>
      </c>
      <c r="AX512" s="13" t="s">
        <v>80</v>
      </c>
      <c r="AY512" s="162" t="s">
        <v>158</v>
      </c>
    </row>
    <row r="513" spans="2:65" s="14" customFormat="1" ht="11.25">
      <c r="B513" s="168"/>
      <c r="D513" s="149" t="s">
        <v>171</v>
      </c>
      <c r="E513" s="169" t="s">
        <v>1</v>
      </c>
      <c r="F513" s="170" t="s">
        <v>182</v>
      </c>
      <c r="H513" s="171">
        <v>87.5</v>
      </c>
      <c r="I513" s="172"/>
      <c r="L513" s="168"/>
      <c r="M513" s="173"/>
      <c r="T513" s="174"/>
      <c r="AT513" s="169" t="s">
        <v>171</v>
      </c>
      <c r="AU513" s="169" t="s">
        <v>90</v>
      </c>
      <c r="AV513" s="14" t="s">
        <v>165</v>
      </c>
      <c r="AW513" s="14" t="s">
        <v>36</v>
      </c>
      <c r="AX513" s="14" t="s">
        <v>88</v>
      </c>
      <c r="AY513" s="169" t="s">
        <v>158</v>
      </c>
    </row>
    <row r="514" spans="2:65" s="1" customFormat="1" ht="37.9" customHeight="1">
      <c r="B514" s="32"/>
      <c r="C514" s="136" t="s">
        <v>608</v>
      </c>
      <c r="D514" s="136" t="s">
        <v>160</v>
      </c>
      <c r="E514" s="137" t="s">
        <v>609</v>
      </c>
      <c r="F514" s="138" t="s">
        <v>610</v>
      </c>
      <c r="G514" s="139" t="s">
        <v>163</v>
      </c>
      <c r="H514" s="140">
        <v>87.5</v>
      </c>
      <c r="I514" s="141"/>
      <c r="J514" s="142">
        <f>ROUND(I514*H514,2)</f>
        <v>0</v>
      </c>
      <c r="K514" s="138" t="s">
        <v>164</v>
      </c>
      <c r="L514" s="32"/>
      <c r="M514" s="143" t="s">
        <v>1</v>
      </c>
      <c r="N514" s="144" t="s">
        <v>45</v>
      </c>
      <c r="P514" s="145">
        <f>O514*H514</f>
        <v>0</v>
      </c>
      <c r="Q514" s="145">
        <v>0</v>
      </c>
      <c r="R514" s="145">
        <f>Q514*H514</f>
        <v>0</v>
      </c>
      <c r="S514" s="145">
        <v>0</v>
      </c>
      <c r="T514" s="146">
        <f>S514*H514</f>
        <v>0</v>
      </c>
      <c r="AR514" s="147" t="s">
        <v>165</v>
      </c>
      <c r="AT514" s="147" t="s">
        <v>160</v>
      </c>
      <c r="AU514" s="147" t="s">
        <v>90</v>
      </c>
      <c r="AY514" s="17" t="s">
        <v>158</v>
      </c>
      <c r="BE514" s="148">
        <f>IF(N514="základní",J514,0)</f>
        <v>0</v>
      </c>
      <c r="BF514" s="148">
        <f>IF(N514="snížená",J514,0)</f>
        <v>0</v>
      </c>
      <c r="BG514" s="148">
        <f>IF(N514="zákl. přenesená",J514,0)</f>
        <v>0</v>
      </c>
      <c r="BH514" s="148">
        <f>IF(N514="sníž. přenesená",J514,0)</f>
        <v>0</v>
      </c>
      <c r="BI514" s="148">
        <f>IF(N514="nulová",J514,0)</f>
        <v>0</v>
      </c>
      <c r="BJ514" s="17" t="s">
        <v>88</v>
      </c>
      <c r="BK514" s="148">
        <f>ROUND(I514*H514,2)</f>
        <v>0</v>
      </c>
      <c r="BL514" s="17" t="s">
        <v>165</v>
      </c>
      <c r="BM514" s="147" t="s">
        <v>611</v>
      </c>
    </row>
    <row r="515" spans="2:65" s="1" customFormat="1" ht="29.25">
      <c r="B515" s="32"/>
      <c r="D515" s="149" t="s">
        <v>167</v>
      </c>
      <c r="F515" s="150" t="s">
        <v>612</v>
      </c>
      <c r="I515" s="151"/>
      <c r="L515" s="32"/>
      <c r="M515" s="152"/>
      <c r="T515" s="56"/>
      <c r="AT515" s="17" t="s">
        <v>167</v>
      </c>
      <c r="AU515" s="17" t="s">
        <v>90</v>
      </c>
    </row>
    <row r="516" spans="2:65" s="1" customFormat="1" ht="11.25">
      <c r="B516" s="32"/>
      <c r="D516" s="153" t="s">
        <v>169</v>
      </c>
      <c r="F516" s="154" t="s">
        <v>613</v>
      </c>
      <c r="I516" s="151"/>
      <c r="L516" s="32"/>
      <c r="M516" s="152"/>
      <c r="T516" s="56"/>
      <c r="AT516" s="17" t="s">
        <v>169</v>
      </c>
      <c r="AU516" s="17" t="s">
        <v>90</v>
      </c>
    </row>
    <row r="517" spans="2:65" s="1" customFormat="1" ht="24.2" customHeight="1">
      <c r="B517" s="32"/>
      <c r="C517" s="136" t="s">
        <v>614</v>
      </c>
      <c r="D517" s="136" t="s">
        <v>160</v>
      </c>
      <c r="E517" s="137" t="s">
        <v>615</v>
      </c>
      <c r="F517" s="138" t="s">
        <v>616</v>
      </c>
      <c r="G517" s="139" t="s">
        <v>339</v>
      </c>
      <c r="H517" s="140">
        <v>0.34100000000000003</v>
      </c>
      <c r="I517" s="141"/>
      <c r="J517" s="142">
        <f>ROUND(I517*H517,2)</f>
        <v>0</v>
      </c>
      <c r="K517" s="138" t="s">
        <v>164</v>
      </c>
      <c r="L517" s="32"/>
      <c r="M517" s="143" t="s">
        <v>1</v>
      </c>
      <c r="N517" s="144" t="s">
        <v>45</v>
      </c>
      <c r="P517" s="145">
        <f>O517*H517</f>
        <v>0</v>
      </c>
      <c r="Q517" s="145">
        <v>1.06277</v>
      </c>
      <c r="R517" s="145">
        <f>Q517*H517</f>
        <v>0.36240457000000004</v>
      </c>
      <c r="S517" s="145">
        <v>0</v>
      </c>
      <c r="T517" s="146">
        <f>S517*H517</f>
        <v>0</v>
      </c>
      <c r="AR517" s="147" t="s">
        <v>165</v>
      </c>
      <c r="AT517" s="147" t="s">
        <v>160</v>
      </c>
      <c r="AU517" s="147" t="s">
        <v>90</v>
      </c>
      <c r="AY517" s="17" t="s">
        <v>158</v>
      </c>
      <c r="BE517" s="148">
        <f>IF(N517="základní",J517,0)</f>
        <v>0</v>
      </c>
      <c r="BF517" s="148">
        <f>IF(N517="snížená",J517,0)</f>
        <v>0</v>
      </c>
      <c r="BG517" s="148">
        <f>IF(N517="zákl. přenesená",J517,0)</f>
        <v>0</v>
      </c>
      <c r="BH517" s="148">
        <f>IF(N517="sníž. přenesená",J517,0)</f>
        <v>0</v>
      </c>
      <c r="BI517" s="148">
        <f>IF(N517="nulová",J517,0)</f>
        <v>0</v>
      </c>
      <c r="BJ517" s="17" t="s">
        <v>88</v>
      </c>
      <c r="BK517" s="148">
        <f>ROUND(I517*H517,2)</f>
        <v>0</v>
      </c>
      <c r="BL517" s="17" t="s">
        <v>165</v>
      </c>
      <c r="BM517" s="147" t="s">
        <v>617</v>
      </c>
    </row>
    <row r="518" spans="2:65" s="1" customFormat="1" ht="19.5">
      <c r="B518" s="32"/>
      <c r="D518" s="149" t="s">
        <v>167</v>
      </c>
      <c r="F518" s="150" t="s">
        <v>618</v>
      </c>
      <c r="I518" s="151"/>
      <c r="L518" s="32"/>
      <c r="M518" s="152"/>
      <c r="T518" s="56"/>
      <c r="AT518" s="17" t="s">
        <v>167</v>
      </c>
      <c r="AU518" s="17" t="s">
        <v>90</v>
      </c>
    </row>
    <row r="519" spans="2:65" s="1" customFormat="1" ht="11.25">
      <c r="B519" s="32"/>
      <c r="D519" s="153" t="s">
        <v>169</v>
      </c>
      <c r="F519" s="154" t="s">
        <v>619</v>
      </c>
      <c r="I519" s="151"/>
      <c r="L519" s="32"/>
      <c r="M519" s="152"/>
      <c r="T519" s="56"/>
      <c r="AT519" s="17" t="s">
        <v>169</v>
      </c>
      <c r="AU519" s="17" t="s">
        <v>90</v>
      </c>
    </row>
    <row r="520" spans="2:65" s="12" customFormat="1" ht="22.5">
      <c r="B520" s="155"/>
      <c r="D520" s="149" t="s">
        <v>171</v>
      </c>
      <c r="E520" s="156" t="s">
        <v>1</v>
      </c>
      <c r="F520" s="157" t="s">
        <v>620</v>
      </c>
      <c r="H520" s="156" t="s">
        <v>1</v>
      </c>
      <c r="I520" s="158"/>
      <c r="L520" s="155"/>
      <c r="M520" s="159"/>
      <c r="T520" s="160"/>
      <c r="AT520" s="156" t="s">
        <v>171</v>
      </c>
      <c r="AU520" s="156" t="s">
        <v>90</v>
      </c>
      <c r="AV520" s="12" t="s">
        <v>88</v>
      </c>
      <c r="AW520" s="12" t="s">
        <v>36</v>
      </c>
      <c r="AX520" s="12" t="s">
        <v>80</v>
      </c>
      <c r="AY520" s="156" t="s">
        <v>158</v>
      </c>
    </row>
    <row r="521" spans="2:65" s="13" customFormat="1" ht="11.25">
      <c r="B521" s="161"/>
      <c r="D521" s="149" t="s">
        <v>171</v>
      </c>
      <c r="E521" s="162" t="s">
        <v>1</v>
      </c>
      <c r="F521" s="163" t="s">
        <v>621</v>
      </c>
      <c r="H521" s="164">
        <v>0.34100000000000003</v>
      </c>
      <c r="I521" s="165"/>
      <c r="L521" s="161"/>
      <c r="M521" s="166"/>
      <c r="T521" s="167"/>
      <c r="AT521" s="162" t="s">
        <v>171</v>
      </c>
      <c r="AU521" s="162" t="s">
        <v>90</v>
      </c>
      <c r="AV521" s="13" t="s">
        <v>90</v>
      </c>
      <c r="AW521" s="13" t="s">
        <v>36</v>
      </c>
      <c r="AX521" s="13" t="s">
        <v>80</v>
      </c>
      <c r="AY521" s="162" t="s">
        <v>158</v>
      </c>
    </row>
    <row r="522" spans="2:65" s="14" customFormat="1" ht="11.25">
      <c r="B522" s="168"/>
      <c r="D522" s="149" t="s">
        <v>171</v>
      </c>
      <c r="E522" s="169" t="s">
        <v>1</v>
      </c>
      <c r="F522" s="170" t="s">
        <v>182</v>
      </c>
      <c r="H522" s="171">
        <v>0.34100000000000003</v>
      </c>
      <c r="I522" s="172"/>
      <c r="L522" s="168"/>
      <c r="M522" s="173"/>
      <c r="T522" s="174"/>
      <c r="AT522" s="169" t="s">
        <v>171</v>
      </c>
      <c r="AU522" s="169" t="s">
        <v>90</v>
      </c>
      <c r="AV522" s="14" t="s">
        <v>165</v>
      </c>
      <c r="AW522" s="14" t="s">
        <v>36</v>
      </c>
      <c r="AX522" s="14" t="s">
        <v>88</v>
      </c>
      <c r="AY522" s="169" t="s">
        <v>158</v>
      </c>
    </row>
    <row r="523" spans="2:65" s="1" customFormat="1" ht="24.2" customHeight="1">
      <c r="B523" s="32"/>
      <c r="C523" s="136" t="s">
        <v>622</v>
      </c>
      <c r="D523" s="136" t="s">
        <v>160</v>
      </c>
      <c r="E523" s="137" t="s">
        <v>623</v>
      </c>
      <c r="F523" s="138" t="s">
        <v>624</v>
      </c>
      <c r="G523" s="139" t="s">
        <v>215</v>
      </c>
      <c r="H523" s="140">
        <v>169.33</v>
      </c>
      <c r="I523" s="141"/>
      <c r="J523" s="142">
        <f>ROUND(I523*H523,2)</f>
        <v>0</v>
      </c>
      <c r="K523" s="138" t="s">
        <v>270</v>
      </c>
      <c r="L523" s="32"/>
      <c r="M523" s="143" t="s">
        <v>1</v>
      </c>
      <c r="N523" s="144" t="s">
        <v>45</v>
      </c>
      <c r="P523" s="145">
        <f>O523*H523</f>
        <v>0</v>
      </c>
      <c r="Q523" s="145">
        <v>1.7535000000000001</v>
      </c>
      <c r="R523" s="145">
        <f>Q523*H523</f>
        <v>296.92015500000002</v>
      </c>
      <c r="S523" s="145">
        <v>0</v>
      </c>
      <c r="T523" s="146">
        <f>S523*H523</f>
        <v>0</v>
      </c>
      <c r="AR523" s="147" t="s">
        <v>165</v>
      </c>
      <c r="AT523" s="147" t="s">
        <v>160</v>
      </c>
      <c r="AU523" s="147" t="s">
        <v>90</v>
      </c>
      <c r="AY523" s="17" t="s">
        <v>158</v>
      </c>
      <c r="BE523" s="148">
        <f>IF(N523="základní",J523,0)</f>
        <v>0</v>
      </c>
      <c r="BF523" s="148">
        <f>IF(N523="snížená",J523,0)</f>
        <v>0</v>
      </c>
      <c r="BG523" s="148">
        <f>IF(N523="zákl. přenesená",J523,0)</f>
        <v>0</v>
      </c>
      <c r="BH523" s="148">
        <f>IF(N523="sníž. přenesená",J523,0)</f>
        <v>0</v>
      </c>
      <c r="BI523" s="148">
        <f>IF(N523="nulová",J523,0)</f>
        <v>0</v>
      </c>
      <c r="BJ523" s="17" t="s">
        <v>88</v>
      </c>
      <c r="BK523" s="148">
        <f>ROUND(I523*H523,2)</f>
        <v>0</v>
      </c>
      <c r="BL523" s="17" t="s">
        <v>165</v>
      </c>
      <c r="BM523" s="147" t="s">
        <v>625</v>
      </c>
    </row>
    <row r="524" spans="2:65" s="12" customFormat="1" ht="11.25">
      <c r="B524" s="155"/>
      <c r="D524" s="149" t="s">
        <v>171</v>
      </c>
      <c r="E524" s="156" t="s">
        <v>1</v>
      </c>
      <c r="F524" s="157" t="s">
        <v>247</v>
      </c>
      <c r="H524" s="156" t="s">
        <v>1</v>
      </c>
      <c r="I524" s="158"/>
      <c r="L524" s="155"/>
      <c r="M524" s="159"/>
      <c r="T524" s="160"/>
      <c r="AT524" s="156" t="s">
        <v>171</v>
      </c>
      <c r="AU524" s="156" t="s">
        <v>90</v>
      </c>
      <c r="AV524" s="12" t="s">
        <v>88</v>
      </c>
      <c r="AW524" s="12" t="s">
        <v>36</v>
      </c>
      <c r="AX524" s="12" t="s">
        <v>80</v>
      </c>
      <c r="AY524" s="156" t="s">
        <v>158</v>
      </c>
    </row>
    <row r="525" spans="2:65" s="12" customFormat="1" ht="11.25">
      <c r="B525" s="155"/>
      <c r="D525" s="149" t="s">
        <v>171</v>
      </c>
      <c r="E525" s="156" t="s">
        <v>1</v>
      </c>
      <c r="F525" s="157" t="s">
        <v>626</v>
      </c>
      <c r="H525" s="156" t="s">
        <v>1</v>
      </c>
      <c r="I525" s="158"/>
      <c r="L525" s="155"/>
      <c r="M525" s="159"/>
      <c r="T525" s="160"/>
      <c r="AT525" s="156" t="s">
        <v>171</v>
      </c>
      <c r="AU525" s="156" t="s">
        <v>90</v>
      </c>
      <c r="AV525" s="12" t="s">
        <v>88</v>
      </c>
      <c r="AW525" s="12" t="s">
        <v>36</v>
      </c>
      <c r="AX525" s="12" t="s">
        <v>80</v>
      </c>
      <c r="AY525" s="156" t="s">
        <v>158</v>
      </c>
    </row>
    <row r="526" spans="2:65" s="13" customFormat="1" ht="11.25">
      <c r="B526" s="161"/>
      <c r="D526" s="149" t="s">
        <v>171</v>
      </c>
      <c r="E526" s="162" t="s">
        <v>1</v>
      </c>
      <c r="F526" s="163" t="s">
        <v>627</v>
      </c>
      <c r="H526" s="164">
        <v>158.4</v>
      </c>
      <c r="I526" s="165"/>
      <c r="L526" s="161"/>
      <c r="M526" s="166"/>
      <c r="T526" s="167"/>
      <c r="AT526" s="162" t="s">
        <v>171</v>
      </c>
      <c r="AU526" s="162" t="s">
        <v>90</v>
      </c>
      <c r="AV526" s="13" t="s">
        <v>90</v>
      </c>
      <c r="AW526" s="13" t="s">
        <v>36</v>
      </c>
      <c r="AX526" s="13" t="s">
        <v>80</v>
      </c>
      <c r="AY526" s="162" t="s">
        <v>158</v>
      </c>
    </row>
    <row r="527" spans="2:65" s="12" customFormat="1" ht="11.25">
      <c r="B527" s="155"/>
      <c r="D527" s="149" t="s">
        <v>171</v>
      </c>
      <c r="E527" s="156" t="s">
        <v>1</v>
      </c>
      <c r="F527" s="157" t="s">
        <v>628</v>
      </c>
      <c r="H527" s="156" t="s">
        <v>1</v>
      </c>
      <c r="I527" s="158"/>
      <c r="L527" s="155"/>
      <c r="M527" s="159"/>
      <c r="T527" s="160"/>
      <c r="AT527" s="156" t="s">
        <v>171</v>
      </c>
      <c r="AU527" s="156" t="s">
        <v>90</v>
      </c>
      <c r="AV527" s="12" t="s">
        <v>88</v>
      </c>
      <c r="AW527" s="12" t="s">
        <v>36</v>
      </c>
      <c r="AX527" s="12" t="s">
        <v>80</v>
      </c>
      <c r="AY527" s="156" t="s">
        <v>158</v>
      </c>
    </row>
    <row r="528" spans="2:65" s="13" customFormat="1" ht="11.25">
      <c r="B528" s="161"/>
      <c r="D528" s="149" t="s">
        <v>171</v>
      </c>
      <c r="E528" s="162" t="s">
        <v>1</v>
      </c>
      <c r="F528" s="163" t="s">
        <v>629</v>
      </c>
      <c r="H528" s="164">
        <v>10.93</v>
      </c>
      <c r="I528" s="165"/>
      <c r="L528" s="161"/>
      <c r="M528" s="166"/>
      <c r="T528" s="167"/>
      <c r="AT528" s="162" t="s">
        <v>171</v>
      </c>
      <c r="AU528" s="162" t="s">
        <v>90</v>
      </c>
      <c r="AV528" s="13" t="s">
        <v>90</v>
      </c>
      <c r="AW528" s="13" t="s">
        <v>36</v>
      </c>
      <c r="AX528" s="13" t="s">
        <v>80</v>
      </c>
      <c r="AY528" s="162" t="s">
        <v>158</v>
      </c>
    </row>
    <row r="529" spans="2:65" s="14" customFormat="1" ht="11.25">
      <c r="B529" s="168"/>
      <c r="D529" s="149" t="s">
        <v>171</v>
      </c>
      <c r="E529" s="169" t="s">
        <v>1</v>
      </c>
      <c r="F529" s="170" t="s">
        <v>182</v>
      </c>
      <c r="H529" s="171">
        <v>169.33</v>
      </c>
      <c r="I529" s="172"/>
      <c r="L529" s="168"/>
      <c r="M529" s="173"/>
      <c r="T529" s="174"/>
      <c r="AT529" s="169" t="s">
        <v>171</v>
      </c>
      <c r="AU529" s="169" t="s">
        <v>90</v>
      </c>
      <c r="AV529" s="14" t="s">
        <v>165</v>
      </c>
      <c r="AW529" s="14" t="s">
        <v>36</v>
      </c>
      <c r="AX529" s="14" t="s">
        <v>88</v>
      </c>
      <c r="AY529" s="169" t="s">
        <v>158</v>
      </c>
    </row>
    <row r="530" spans="2:65" s="1" customFormat="1" ht="24.2" customHeight="1">
      <c r="B530" s="32"/>
      <c r="C530" s="136" t="s">
        <v>630</v>
      </c>
      <c r="D530" s="136" t="s">
        <v>160</v>
      </c>
      <c r="E530" s="137" t="s">
        <v>631</v>
      </c>
      <c r="F530" s="138" t="s">
        <v>632</v>
      </c>
      <c r="G530" s="139" t="s">
        <v>215</v>
      </c>
      <c r="H530" s="140">
        <v>130.80000000000001</v>
      </c>
      <c r="I530" s="141"/>
      <c r="J530" s="142">
        <f>ROUND(I530*H530,2)</f>
        <v>0</v>
      </c>
      <c r="K530" s="138" t="s">
        <v>164</v>
      </c>
      <c r="L530" s="32"/>
      <c r="M530" s="143" t="s">
        <v>1</v>
      </c>
      <c r="N530" s="144" t="s">
        <v>45</v>
      </c>
      <c r="P530" s="145">
        <f>O530*H530</f>
        <v>0</v>
      </c>
      <c r="Q530" s="145">
        <v>2.13408</v>
      </c>
      <c r="R530" s="145">
        <f>Q530*H530</f>
        <v>279.13766400000003</v>
      </c>
      <c r="S530" s="145">
        <v>0</v>
      </c>
      <c r="T530" s="146">
        <f>S530*H530</f>
        <v>0</v>
      </c>
      <c r="AR530" s="147" t="s">
        <v>165</v>
      </c>
      <c r="AT530" s="147" t="s">
        <v>160</v>
      </c>
      <c r="AU530" s="147" t="s">
        <v>90</v>
      </c>
      <c r="AY530" s="17" t="s">
        <v>158</v>
      </c>
      <c r="BE530" s="148">
        <f>IF(N530="základní",J530,0)</f>
        <v>0</v>
      </c>
      <c r="BF530" s="148">
        <f>IF(N530="snížená",J530,0)</f>
        <v>0</v>
      </c>
      <c r="BG530" s="148">
        <f>IF(N530="zákl. přenesená",J530,0)</f>
        <v>0</v>
      </c>
      <c r="BH530" s="148">
        <f>IF(N530="sníž. přenesená",J530,0)</f>
        <v>0</v>
      </c>
      <c r="BI530" s="148">
        <f>IF(N530="nulová",J530,0)</f>
        <v>0</v>
      </c>
      <c r="BJ530" s="17" t="s">
        <v>88</v>
      </c>
      <c r="BK530" s="148">
        <f>ROUND(I530*H530,2)</f>
        <v>0</v>
      </c>
      <c r="BL530" s="17" t="s">
        <v>165</v>
      </c>
      <c r="BM530" s="147" t="s">
        <v>633</v>
      </c>
    </row>
    <row r="531" spans="2:65" s="1" customFormat="1" ht="19.5">
      <c r="B531" s="32"/>
      <c r="D531" s="149" t="s">
        <v>167</v>
      </c>
      <c r="F531" s="150" t="s">
        <v>634</v>
      </c>
      <c r="I531" s="151"/>
      <c r="L531" s="32"/>
      <c r="M531" s="152"/>
      <c r="T531" s="56"/>
      <c r="AT531" s="17" t="s">
        <v>167</v>
      </c>
      <c r="AU531" s="17" t="s">
        <v>90</v>
      </c>
    </row>
    <row r="532" spans="2:65" s="1" customFormat="1" ht="11.25">
      <c r="B532" s="32"/>
      <c r="D532" s="153" t="s">
        <v>169</v>
      </c>
      <c r="F532" s="154" t="s">
        <v>635</v>
      </c>
      <c r="I532" s="151"/>
      <c r="L532" s="32"/>
      <c r="M532" s="152"/>
      <c r="T532" s="56"/>
      <c r="AT532" s="17" t="s">
        <v>169</v>
      </c>
      <c r="AU532" s="17" t="s">
        <v>90</v>
      </c>
    </row>
    <row r="533" spans="2:65" s="12" customFormat="1" ht="11.25">
      <c r="B533" s="155"/>
      <c r="D533" s="149" t="s">
        <v>171</v>
      </c>
      <c r="E533" s="156" t="s">
        <v>1</v>
      </c>
      <c r="F533" s="157" t="s">
        <v>247</v>
      </c>
      <c r="H533" s="156" t="s">
        <v>1</v>
      </c>
      <c r="I533" s="158"/>
      <c r="L533" s="155"/>
      <c r="M533" s="159"/>
      <c r="T533" s="160"/>
      <c r="AT533" s="156" t="s">
        <v>171</v>
      </c>
      <c r="AU533" s="156" t="s">
        <v>90</v>
      </c>
      <c r="AV533" s="12" t="s">
        <v>88</v>
      </c>
      <c r="AW533" s="12" t="s">
        <v>36</v>
      </c>
      <c r="AX533" s="12" t="s">
        <v>80</v>
      </c>
      <c r="AY533" s="156" t="s">
        <v>158</v>
      </c>
    </row>
    <row r="534" spans="2:65" s="13" customFormat="1" ht="11.25">
      <c r="B534" s="161"/>
      <c r="D534" s="149" t="s">
        <v>171</v>
      </c>
      <c r="E534" s="162" t="s">
        <v>1</v>
      </c>
      <c r="F534" s="163" t="s">
        <v>636</v>
      </c>
      <c r="H534" s="164">
        <v>130.80000000000001</v>
      </c>
      <c r="I534" s="165"/>
      <c r="L534" s="161"/>
      <c r="M534" s="166"/>
      <c r="T534" s="167"/>
      <c r="AT534" s="162" t="s">
        <v>171</v>
      </c>
      <c r="AU534" s="162" t="s">
        <v>90</v>
      </c>
      <c r="AV534" s="13" t="s">
        <v>90</v>
      </c>
      <c r="AW534" s="13" t="s">
        <v>36</v>
      </c>
      <c r="AX534" s="13" t="s">
        <v>80</v>
      </c>
      <c r="AY534" s="162" t="s">
        <v>158</v>
      </c>
    </row>
    <row r="535" spans="2:65" s="14" customFormat="1" ht="11.25">
      <c r="B535" s="168"/>
      <c r="D535" s="149" t="s">
        <v>171</v>
      </c>
      <c r="E535" s="169" t="s">
        <v>1</v>
      </c>
      <c r="F535" s="170" t="s">
        <v>182</v>
      </c>
      <c r="H535" s="171">
        <v>130.80000000000001</v>
      </c>
      <c r="I535" s="172"/>
      <c r="L535" s="168"/>
      <c r="M535" s="173"/>
      <c r="T535" s="174"/>
      <c r="AT535" s="169" t="s">
        <v>171</v>
      </c>
      <c r="AU535" s="169" t="s">
        <v>90</v>
      </c>
      <c r="AV535" s="14" t="s">
        <v>165</v>
      </c>
      <c r="AW535" s="14" t="s">
        <v>36</v>
      </c>
      <c r="AX535" s="14" t="s">
        <v>88</v>
      </c>
      <c r="AY535" s="169" t="s">
        <v>158</v>
      </c>
    </row>
    <row r="536" spans="2:65" s="1" customFormat="1" ht="33" customHeight="1">
      <c r="B536" s="32"/>
      <c r="C536" s="136" t="s">
        <v>637</v>
      </c>
      <c r="D536" s="136" t="s">
        <v>160</v>
      </c>
      <c r="E536" s="137" t="s">
        <v>638</v>
      </c>
      <c r="F536" s="138" t="s">
        <v>639</v>
      </c>
      <c r="G536" s="139" t="s">
        <v>215</v>
      </c>
      <c r="H536" s="140">
        <v>2.7</v>
      </c>
      <c r="I536" s="141"/>
      <c r="J536" s="142">
        <f>ROUND(I536*H536,2)</f>
        <v>0</v>
      </c>
      <c r="K536" s="138" t="s">
        <v>270</v>
      </c>
      <c r="L536" s="32"/>
      <c r="M536" s="143" t="s">
        <v>1</v>
      </c>
      <c r="N536" s="144" t="s">
        <v>45</v>
      </c>
      <c r="P536" s="145">
        <f>O536*H536</f>
        <v>0</v>
      </c>
      <c r="Q536" s="145">
        <v>0</v>
      </c>
      <c r="R536" s="145">
        <f>Q536*H536</f>
        <v>0</v>
      </c>
      <c r="S536" s="145">
        <v>0</v>
      </c>
      <c r="T536" s="146">
        <f>S536*H536</f>
        <v>0</v>
      </c>
      <c r="AR536" s="147" t="s">
        <v>165</v>
      </c>
      <c r="AT536" s="147" t="s">
        <v>160</v>
      </c>
      <c r="AU536" s="147" t="s">
        <v>90</v>
      </c>
      <c r="AY536" s="17" t="s">
        <v>158</v>
      </c>
      <c r="BE536" s="148">
        <f>IF(N536="základní",J536,0)</f>
        <v>0</v>
      </c>
      <c r="BF536" s="148">
        <f>IF(N536="snížená",J536,0)</f>
        <v>0</v>
      </c>
      <c r="BG536" s="148">
        <f>IF(N536="zákl. přenesená",J536,0)</f>
        <v>0</v>
      </c>
      <c r="BH536" s="148">
        <f>IF(N536="sníž. přenesená",J536,0)</f>
        <v>0</v>
      </c>
      <c r="BI536" s="148">
        <f>IF(N536="nulová",J536,0)</f>
        <v>0</v>
      </c>
      <c r="BJ536" s="17" t="s">
        <v>88</v>
      </c>
      <c r="BK536" s="148">
        <f>ROUND(I536*H536,2)</f>
        <v>0</v>
      </c>
      <c r="BL536" s="17" t="s">
        <v>165</v>
      </c>
      <c r="BM536" s="147" t="s">
        <v>640</v>
      </c>
    </row>
    <row r="537" spans="2:65" s="1" customFormat="1" ht="19.5">
      <c r="B537" s="32"/>
      <c r="D537" s="149" t="s">
        <v>167</v>
      </c>
      <c r="F537" s="150" t="s">
        <v>634</v>
      </c>
      <c r="I537" s="151"/>
      <c r="L537" s="32"/>
      <c r="M537" s="152"/>
      <c r="T537" s="56"/>
      <c r="AT537" s="17" t="s">
        <v>167</v>
      </c>
      <c r="AU537" s="17" t="s">
        <v>90</v>
      </c>
    </row>
    <row r="538" spans="2:65" s="12" customFormat="1" ht="11.25">
      <c r="B538" s="155"/>
      <c r="D538" s="149" t="s">
        <v>171</v>
      </c>
      <c r="E538" s="156" t="s">
        <v>1</v>
      </c>
      <c r="F538" s="157" t="s">
        <v>247</v>
      </c>
      <c r="H538" s="156" t="s">
        <v>1</v>
      </c>
      <c r="I538" s="158"/>
      <c r="L538" s="155"/>
      <c r="M538" s="159"/>
      <c r="T538" s="160"/>
      <c r="AT538" s="156" t="s">
        <v>171</v>
      </c>
      <c r="AU538" s="156" t="s">
        <v>90</v>
      </c>
      <c r="AV538" s="12" t="s">
        <v>88</v>
      </c>
      <c r="AW538" s="12" t="s">
        <v>36</v>
      </c>
      <c r="AX538" s="12" t="s">
        <v>80</v>
      </c>
      <c r="AY538" s="156" t="s">
        <v>158</v>
      </c>
    </row>
    <row r="539" spans="2:65" s="12" customFormat="1" ht="11.25">
      <c r="B539" s="155"/>
      <c r="D539" s="149" t="s">
        <v>171</v>
      </c>
      <c r="E539" s="156" t="s">
        <v>1</v>
      </c>
      <c r="F539" s="157" t="s">
        <v>641</v>
      </c>
      <c r="H539" s="156" t="s">
        <v>1</v>
      </c>
      <c r="I539" s="158"/>
      <c r="L539" s="155"/>
      <c r="M539" s="159"/>
      <c r="T539" s="160"/>
      <c r="AT539" s="156" t="s">
        <v>171</v>
      </c>
      <c r="AU539" s="156" t="s">
        <v>90</v>
      </c>
      <c r="AV539" s="12" t="s">
        <v>88</v>
      </c>
      <c r="AW539" s="12" t="s">
        <v>36</v>
      </c>
      <c r="AX539" s="12" t="s">
        <v>80</v>
      </c>
      <c r="AY539" s="156" t="s">
        <v>158</v>
      </c>
    </row>
    <row r="540" spans="2:65" s="13" customFormat="1" ht="11.25">
      <c r="B540" s="161"/>
      <c r="D540" s="149" t="s">
        <v>171</v>
      </c>
      <c r="E540" s="162" t="s">
        <v>1</v>
      </c>
      <c r="F540" s="163" t="s">
        <v>642</v>
      </c>
      <c r="H540" s="164">
        <v>2.7</v>
      </c>
      <c r="I540" s="165"/>
      <c r="L540" s="161"/>
      <c r="M540" s="166"/>
      <c r="T540" s="167"/>
      <c r="AT540" s="162" t="s">
        <v>171</v>
      </c>
      <c r="AU540" s="162" t="s">
        <v>90</v>
      </c>
      <c r="AV540" s="13" t="s">
        <v>90</v>
      </c>
      <c r="AW540" s="13" t="s">
        <v>36</v>
      </c>
      <c r="AX540" s="13" t="s">
        <v>80</v>
      </c>
      <c r="AY540" s="162" t="s">
        <v>158</v>
      </c>
    </row>
    <row r="541" spans="2:65" s="14" customFormat="1" ht="11.25">
      <c r="B541" s="168"/>
      <c r="D541" s="149" t="s">
        <v>171</v>
      </c>
      <c r="E541" s="169" t="s">
        <v>1</v>
      </c>
      <c r="F541" s="170" t="s">
        <v>182</v>
      </c>
      <c r="H541" s="171">
        <v>2.7</v>
      </c>
      <c r="I541" s="172"/>
      <c r="L541" s="168"/>
      <c r="M541" s="173"/>
      <c r="T541" s="174"/>
      <c r="AT541" s="169" t="s">
        <v>171</v>
      </c>
      <c r="AU541" s="169" t="s">
        <v>90</v>
      </c>
      <c r="AV541" s="14" t="s">
        <v>165</v>
      </c>
      <c r="AW541" s="14" t="s">
        <v>36</v>
      </c>
      <c r="AX541" s="14" t="s">
        <v>88</v>
      </c>
      <c r="AY541" s="169" t="s">
        <v>158</v>
      </c>
    </row>
    <row r="542" spans="2:65" s="1" customFormat="1" ht="24.2" customHeight="1">
      <c r="B542" s="32"/>
      <c r="C542" s="136" t="s">
        <v>643</v>
      </c>
      <c r="D542" s="136" t="s">
        <v>160</v>
      </c>
      <c r="E542" s="137" t="s">
        <v>644</v>
      </c>
      <c r="F542" s="138" t="s">
        <v>645</v>
      </c>
      <c r="G542" s="139" t="s">
        <v>163</v>
      </c>
      <c r="H542" s="140">
        <v>333.6</v>
      </c>
      <c r="I542" s="141"/>
      <c r="J542" s="142">
        <f>ROUND(I542*H542,2)</f>
        <v>0</v>
      </c>
      <c r="K542" s="138" t="s">
        <v>164</v>
      </c>
      <c r="L542" s="32"/>
      <c r="M542" s="143" t="s">
        <v>1</v>
      </c>
      <c r="N542" s="144" t="s">
        <v>45</v>
      </c>
      <c r="P542" s="145">
        <f>O542*H542</f>
        <v>0</v>
      </c>
      <c r="Q542" s="145">
        <v>0</v>
      </c>
      <c r="R542" s="145">
        <f>Q542*H542</f>
        <v>0</v>
      </c>
      <c r="S542" s="145">
        <v>0</v>
      </c>
      <c r="T542" s="146">
        <f>S542*H542</f>
        <v>0</v>
      </c>
      <c r="AR542" s="147" t="s">
        <v>165</v>
      </c>
      <c r="AT542" s="147" t="s">
        <v>160</v>
      </c>
      <c r="AU542" s="147" t="s">
        <v>90</v>
      </c>
      <c r="AY542" s="17" t="s">
        <v>158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7" t="s">
        <v>88</v>
      </c>
      <c r="BK542" s="148">
        <f>ROUND(I542*H542,2)</f>
        <v>0</v>
      </c>
      <c r="BL542" s="17" t="s">
        <v>165</v>
      </c>
      <c r="BM542" s="147" t="s">
        <v>646</v>
      </c>
    </row>
    <row r="543" spans="2:65" s="1" customFormat="1" ht="29.25">
      <c r="B543" s="32"/>
      <c r="D543" s="149" t="s">
        <v>167</v>
      </c>
      <c r="F543" s="150" t="s">
        <v>647</v>
      </c>
      <c r="I543" s="151"/>
      <c r="L543" s="32"/>
      <c r="M543" s="152"/>
      <c r="T543" s="56"/>
      <c r="AT543" s="17" t="s">
        <v>167</v>
      </c>
      <c r="AU543" s="17" t="s">
        <v>90</v>
      </c>
    </row>
    <row r="544" spans="2:65" s="1" customFormat="1" ht="11.25">
      <c r="B544" s="32"/>
      <c r="D544" s="153" t="s">
        <v>169</v>
      </c>
      <c r="F544" s="154" t="s">
        <v>648</v>
      </c>
      <c r="I544" s="151"/>
      <c r="L544" s="32"/>
      <c r="M544" s="152"/>
      <c r="T544" s="56"/>
      <c r="AT544" s="17" t="s">
        <v>169</v>
      </c>
      <c r="AU544" s="17" t="s">
        <v>90</v>
      </c>
    </row>
    <row r="545" spans="2:65" s="12" customFormat="1" ht="11.25">
      <c r="B545" s="155"/>
      <c r="D545" s="149" t="s">
        <v>171</v>
      </c>
      <c r="E545" s="156" t="s">
        <v>1</v>
      </c>
      <c r="F545" s="157" t="s">
        <v>641</v>
      </c>
      <c r="H545" s="156" t="s">
        <v>1</v>
      </c>
      <c r="I545" s="158"/>
      <c r="L545" s="155"/>
      <c r="M545" s="159"/>
      <c r="T545" s="160"/>
      <c r="AT545" s="156" t="s">
        <v>171</v>
      </c>
      <c r="AU545" s="156" t="s">
        <v>90</v>
      </c>
      <c r="AV545" s="12" t="s">
        <v>88</v>
      </c>
      <c r="AW545" s="12" t="s">
        <v>36</v>
      </c>
      <c r="AX545" s="12" t="s">
        <v>80</v>
      </c>
      <c r="AY545" s="156" t="s">
        <v>158</v>
      </c>
    </row>
    <row r="546" spans="2:65" s="13" customFormat="1" ht="11.25">
      <c r="B546" s="161"/>
      <c r="D546" s="149" t="s">
        <v>171</v>
      </c>
      <c r="E546" s="162" t="s">
        <v>1</v>
      </c>
      <c r="F546" s="163" t="s">
        <v>649</v>
      </c>
      <c r="H546" s="164">
        <v>236.4</v>
      </c>
      <c r="I546" s="165"/>
      <c r="L546" s="161"/>
      <c r="M546" s="166"/>
      <c r="T546" s="167"/>
      <c r="AT546" s="162" t="s">
        <v>171</v>
      </c>
      <c r="AU546" s="162" t="s">
        <v>90</v>
      </c>
      <c r="AV546" s="13" t="s">
        <v>90</v>
      </c>
      <c r="AW546" s="13" t="s">
        <v>36</v>
      </c>
      <c r="AX546" s="13" t="s">
        <v>80</v>
      </c>
      <c r="AY546" s="162" t="s">
        <v>158</v>
      </c>
    </row>
    <row r="547" spans="2:65" s="12" customFormat="1" ht="11.25">
      <c r="B547" s="155"/>
      <c r="D547" s="149" t="s">
        <v>171</v>
      </c>
      <c r="E547" s="156" t="s">
        <v>1</v>
      </c>
      <c r="F547" s="157" t="s">
        <v>650</v>
      </c>
      <c r="H547" s="156" t="s">
        <v>1</v>
      </c>
      <c r="I547" s="158"/>
      <c r="L547" s="155"/>
      <c r="M547" s="159"/>
      <c r="T547" s="160"/>
      <c r="AT547" s="156" t="s">
        <v>171</v>
      </c>
      <c r="AU547" s="156" t="s">
        <v>90</v>
      </c>
      <c r="AV547" s="12" t="s">
        <v>88</v>
      </c>
      <c r="AW547" s="12" t="s">
        <v>36</v>
      </c>
      <c r="AX547" s="12" t="s">
        <v>80</v>
      </c>
      <c r="AY547" s="156" t="s">
        <v>158</v>
      </c>
    </row>
    <row r="548" spans="2:65" s="13" customFormat="1" ht="11.25">
      <c r="B548" s="161"/>
      <c r="D548" s="149" t="s">
        <v>171</v>
      </c>
      <c r="E548" s="162" t="s">
        <v>1</v>
      </c>
      <c r="F548" s="163" t="s">
        <v>651</v>
      </c>
      <c r="H548" s="164">
        <v>97.2</v>
      </c>
      <c r="I548" s="165"/>
      <c r="L548" s="161"/>
      <c r="M548" s="166"/>
      <c r="T548" s="167"/>
      <c r="AT548" s="162" t="s">
        <v>171</v>
      </c>
      <c r="AU548" s="162" t="s">
        <v>90</v>
      </c>
      <c r="AV548" s="13" t="s">
        <v>90</v>
      </c>
      <c r="AW548" s="13" t="s">
        <v>36</v>
      </c>
      <c r="AX548" s="13" t="s">
        <v>80</v>
      </c>
      <c r="AY548" s="162" t="s">
        <v>158</v>
      </c>
    </row>
    <row r="549" spans="2:65" s="14" customFormat="1" ht="11.25">
      <c r="B549" s="168"/>
      <c r="D549" s="149" t="s">
        <v>171</v>
      </c>
      <c r="E549" s="169" t="s">
        <v>1</v>
      </c>
      <c r="F549" s="170" t="s">
        <v>182</v>
      </c>
      <c r="H549" s="171">
        <v>333.6</v>
      </c>
      <c r="I549" s="172"/>
      <c r="L549" s="168"/>
      <c r="M549" s="173"/>
      <c r="T549" s="174"/>
      <c r="AT549" s="169" t="s">
        <v>171</v>
      </c>
      <c r="AU549" s="169" t="s">
        <v>90</v>
      </c>
      <c r="AV549" s="14" t="s">
        <v>165</v>
      </c>
      <c r="AW549" s="14" t="s">
        <v>36</v>
      </c>
      <c r="AX549" s="14" t="s">
        <v>88</v>
      </c>
      <c r="AY549" s="169" t="s">
        <v>158</v>
      </c>
    </row>
    <row r="550" spans="2:65" s="1" customFormat="1" ht="37.9" customHeight="1">
      <c r="B550" s="32"/>
      <c r="C550" s="136" t="s">
        <v>652</v>
      </c>
      <c r="D550" s="136" t="s">
        <v>160</v>
      </c>
      <c r="E550" s="137" t="s">
        <v>653</v>
      </c>
      <c r="F550" s="138" t="s">
        <v>654</v>
      </c>
      <c r="G550" s="139" t="s">
        <v>215</v>
      </c>
      <c r="H550" s="140">
        <v>554.4</v>
      </c>
      <c r="I550" s="141"/>
      <c r="J550" s="142">
        <f>ROUND(I550*H550,2)</f>
        <v>0</v>
      </c>
      <c r="K550" s="138" t="s">
        <v>270</v>
      </c>
      <c r="L550" s="32"/>
      <c r="M550" s="143" t="s">
        <v>1</v>
      </c>
      <c r="N550" s="144" t="s">
        <v>45</v>
      </c>
      <c r="P550" s="145">
        <f>O550*H550</f>
        <v>0</v>
      </c>
      <c r="Q550" s="145">
        <v>1.54</v>
      </c>
      <c r="R550" s="145">
        <f>Q550*H550</f>
        <v>853.77599999999995</v>
      </c>
      <c r="S550" s="145">
        <v>0</v>
      </c>
      <c r="T550" s="146">
        <f>S550*H550</f>
        <v>0</v>
      </c>
      <c r="AR550" s="147" t="s">
        <v>165</v>
      </c>
      <c r="AT550" s="147" t="s">
        <v>160</v>
      </c>
      <c r="AU550" s="147" t="s">
        <v>90</v>
      </c>
      <c r="AY550" s="17" t="s">
        <v>158</v>
      </c>
      <c r="BE550" s="148">
        <f>IF(N550="základní",J550,0)</f>
        <v>0</v>
      </c>
      <c r="BF550" s="148">
        <f>IF(N550="snížená",J550,0)</f>
        <v>0</v>
      </c>
      <c r="BG550" s="148">
        <f>IF(N550="zákl. přenesená",J550,0)</f>
        <v>0</v>
      </c>
      <c r="BH550" s="148">
        <f>IF(N550="sníž. přenesená",J550,0)</f>
        <v>0</v>
      </c>
      <c r="BI550" s="148">
        <f>IF(N550="nulová",J550,0)</f>
        <v>0</v>
      </c>
      <c r="BJ550" s="17" t="s">
        <v>88</v>
      </c>
      <c r="BK550" s="148">
        <f>ROUND(I550*H550,2)</f>
        <v>0</v>
      </c>
      <c r="BL550" s="17" t="s">
        <v>165</v>
      </c>
      <c r="BM550" s="147" t="s">
        <v>655</v>
      </c>
    </row>
    <row r="551" spans="2:65" s="1" customFormat="1" ht="39">
      <c r="B551" s="32"/>
      <c r="D551" s="149" t="s">
        <v>167</v>
      </c>
      <c r="F551" s="150" t="s">
        <v>656</v>
      </c>
      <c r="I551" s="151"/>
      <c r="L551" s="32"/>
      <c r="M551" s="152"/>
      <c r="T551" s="56"/>
      <c r="AT551" s="17" t="s">
        <v>167</v>
      </c>
      <c r="AU551" s="17" t="s">
        <v>90</v>
      </c>
    </row>
    <row r="552" spans="2:65" s="12" customFormat="1" ht="11.25">
      <c r="B552" s="155"/>
      <c r="D552" s="149" t="s">
        <v>171</v>
      </c>
      <c r="E552" s="156" t="s">
        <v>1</v>
      </c>
      <c r="F552" s="157" t="s">
        <v>583</v>
      </c>
      <c r="H552" s="156" t="s">
        <v>1</v>
      </c>
      <c r="I552" s="158"/>
      <c r="L552" s="155"/>
      <c r="M552" s="159"/>
      <c r="T552" s="160"/>
      <c r="AT552" s="156" t="s">
        <v>171</v>
      </c>
      <c r="AU552" s="156" t="s">
        <v>90</v>
      </c>
      <c r="AV552" s="12" t="s">
        <v>88</v>
      </c>
      <c r="AW552" s="12" t="s">
        <v>36</v>
      </c>
      <c r="AX552" s="12" t="s">
        <v>80</v>
      </c>
      <c r="AY552" s="156" t="s">
        <v>158</v>
      </c>
    </row>
    <row r="553" spans="2:65" s="12" customFormat="1" ht="11.25">
      <c r="B553" s="155"/>
      <c r="D553" s="149" t="s">
        <v>171</v>
      </c>
      <c r="E553" s="156" t="s">
        <v>1</v>
      </c>
      <c r="F553" s="157" t="s">
        <v>657</v>
      </c>
      <c r="H553" s="156" t="s">
        <v>1</v>
      </c>
      <c r="I553" s="158"/>
      <c r="L553" s="155"/>
      <c r="M553" s="159"/>
      <c r="T553" s="160"/>
      <c r="AT553" s="156" t="s">
        <v>171</v>
      </c>
      <c r="AU553" s="156" t="s">
        <v>90</v>
      </c>
      <c r="AV553" s="12" t="s">
        <v>88</v>
      </c>
      <c r="AW553" s="12" t="s">
        <v>36</v>
      </c>
      <c r="AX553" s="12" t="s">
        <v>80</v>
      </c>
      <c r="AY553" s="156" t="s">
        <v>158</v>
      </c>
    </row>
    <row r="554" spans="2:65" s="13" customFormat="1" ht="11.25">
      <c r="B554" s="161"/>
      <c r="D554" s="149" t="s">
        <v>171</v>
      </c>
      <c r="E554" s="162" t="s">
        <v>1</v>
      </c>
      <c r="F554" s="163" t="s">
        <v>658</v>
      </c>
      <c r="H554" s="164">
        <v>470.8</v>
      </c>
      <c r="I554" s="165"/>
      <c r="L554" s="161"/>
      <c r="M554" s="166"/>
      <c r="T554" s="167"/>
      <c r="AT554" s="162" t="s">
        <v>171</v>
      </c>
      <c r="AU554" s="162" t="s">
        <v>90</v>
      </c>
      <c r="AV554" s="13" t="s">
        <v>90</v>
      </c>
      <c r="AW554" s="13" t="s">
        <v>36</v>
      </c>
      <c r="AX554" s="13" t="s">
        <v>80</v>
      </c>
      <c r="AY554" s="162" t="s">
        <v>158</v>
      </c>
    </row>
    <row r="555" spans="2:65" s="12" customFormat="1" ht="22.5">
      <c r="B555" s="155"/>
      <c r="D555" s="149" t="s">
        <v>171</v>
      </c>
      <c r="E555" s="156" t="s">
        <v>1</v>
      </c>
      <c r="F555" s="157" t="s">
        <v>659</v>
      </c>
      <c r="H555" s="156" t="s">
        <v>1</v>
      </c>
      <c r="I555" s="158"/>
      <c r="L555" s="155"/>
      <c r="M555" s="159"/>
      <c r="T555" s="160"/>
      <c r="AT555" s="156" t="s">
        <v>171</v>
      </c>
      <c r="AU555" s="156" t="s">
        <v>90</v>
      </c>
      <c r="AV555" s="12" t="s">
        <v>88</v>
      </c>
      <c r="AW555" s="12" t="s">
        <v>36</v>
      </c>
      <c r="AX555" s="12" t="s">
        <v>80</v>
      </c>
      <c r="AY555" s="156" t="s">
        <v>158</v>
      </c>
    </row>
    <row r="556" spans="2:65" s="13" customFormat="1" ht="11.25">
      <c r="B556" s="161"/>
      <c r="D556" s="149" t="s">
        <v>171</v>
      </c>
      <c r="E556" s="162" t="s">
        <v>1</v>
      </c>
      <c r="F556" s="163" t="s">
        <v>660</v>
      </c>
      <c r="H556" s="164">
        <v>17.600000000000001</v>
      </c>
      <c r="I556" s="165"/>
      <c r="L556" s="161"/>
      <c r="M556" s="166"/>
      <c r="T556" s="167"/>
      <c r="AT556" s="162" t="s">
        <v>171</v>
      </c>
      <c r="AU556" s="162" t="s">
        <v>90</v>
      </c>
      <c r="AV556" s="13" t="s">
        <v>90</v>
      </c>
      <c r="AW556" s="13" t="s">
        <v>36</v>
      </c>
      <c r="AX556" s="13" t="s">
        <v>80</v>
      </c>
      <c r="AY556" s="162" t="s">
        <v>158</v>
      </c>
    </row>
    <row r="557" spans="2:65" s="12" customFormat="1" ht="22.5">
      <c r="B557" s="155"/>
      <c r="D557" s="149" t="s">
        <v>171</v>
      </c>
      <c r="E557" s="156" t="s">
        <v>1</v>
      </c>
      <c r="F557" s="157" t="s">
        <v>659</v>
      </c>
      <c r="H557" s="156" t="s">
        <v>1</v>
      </c>
      <c r="I557" s="158"/>
      <c r="L557" s="155"/>
      <c r="M557" s="159"/>
      <c r="T557" s="160"/>
      <c r="AT557" s="156" t="s">
        <v>171</v>
      </c>
      <c r="AU557" s="156" t="s">
        <v>90</v>
      </c>
      <c r="AV557" s="12" t="s">
        <v>88</v>
      </c>
      <c r="AW557" s="12" t="s">
        <v>36</v>
      </c>
      <c r="AX557" s="12" t="s">
        <v>80</v>
      </c>
      <c r="AY557" s="156" t="s">
        <v>158</v>
      </c>
    </row>
    <row r="558" spans="2:65" s="13" customFormat="1" ht="11.25">
      <c r="B558" s="161"/>
      <c r="D558" s="149" t="s">
        <v>171</v>
      </c>
      <c r="E558" s="162" t="s">
        <v>1</v>
      </c>
      <c r="F558" s="163" t="s">
        <v>661</v>
      </c>
      <c r="H558" s="164">
        <v>66</v>
      </c>
      <c r="I558" s="165"/>
      <c r="L558" s="161"/>
      <c r="M558" s="166"/>
      <c r="T558" s="167"/>
      <c r="AT558" s="162" t="s">
        <v>171</v>
      </c>
      <c r="AU558" s="162" t="s">
        <v>90</v>
      </c>
      <c r="AV558" s="13" t="s">
        <v>90</v>
      </c>
      <c r="AW558" s="13" t="s">
        <v>36</v>
      </c>
      <c r="AX558" s="13" t="s">
        <v>80</v>
      </c>
      <c r="AY558" s="162" t="s">
        <v>158</v>
      </c>
    </row>
    <row r="559" spans="2:65" s="14" customFormat="1" ht="11.25">
      <c r="B559" s="168"/>
      <c r="D559" s="149" t="s">
        <v>171</v>
      </c>
      <c r="E559" s="169" t="s">
        <v>1</v>
      </c>
      <c r="F559" s="170" t="s">
        <v>182</v>
      </c>
      <c r="H559" s="171">
        <v>554.4</v>
      </c>
      <c r="I559" s="172"/>
      <c r="L559" s="168"/>
      <c r="M559" s="173"/>
      <c r="T559" s="174"/>
      <c r="AT559" s="169" t="s">
        <v>171</v>
      </c>
      <c r="AU559" s="169" t="s">
        <v>90</v>
      </c>
      <c r="AV559" s="14" t="s">
        <v>165</v>
      </c>
      <c r="AW559" s="14" t="s">
        <v>36</v>
      </c>
      <c r="AX559" s="14" t="s">
        <v>88</v>
      </c>
      <c r="AY559" s="169" t="s">
        <v>158</v>
      </c>
    </row>
    <row r="560" spans="2:65" s="1" customFormat="1" ht="16.5" customHeight="1">
      <c r="B560" s="32"/>
      <c r="C560" s="136" t="s">
        <v>662</v>
      </c>
      <c r="D560" s="136" t="s">
        <v>160</v>
      </c>
      <c r="E560" s="137" t="s">
        <v>663</v>
      </c>
      <c r="F560" s="138" t="s">
        <v>664</v>
      </c>
      <c r="G560" s="139" t="s">
        <v>215</v>
      </c>
      <c r="H560" s="140">
        <v>83.6</v>
      </c>
      <c r="I560" s="141"/>
      <c r="J560" s="142">
        <f>ROUND(I560*H560,2)</f>
        <v>0</v>
      </c>
      <c r="K560" s="138" t="s">
        <v>270</v>
      </c>
      <c r="L560" s="32"/>
      <c r="M560" s="143" t="s">
        <v>1</v>
      </c>
      <c r="N560" s="144" t="s">
        <v>45</v>
      </c>
      <c r="P560" s="145">
        <f>O560*H560</f>
        <v>0</v>
      </c>
      <c r="Q560" s="145">
        <v>0</v>
      </c>
      <c r="R560" s="145">
        <f>Q560*H560</f>
        <v>0</v>
      </c>
      <c r="S560" s="145">
        <v>0</v>
      </c>
      <c r="T560" s="146">
        <f>S560*H560</f>
        <v>0</v>
      </c>
      <c r="AR560" s="147" t="s">
        <v>165</v>
      </c>
      <c r="AT560" s="147" t="s">
        <v>160</v>
      </c>
      <c r="AU560" s="147" t="s">
        <v>90</v>
      </c>
      <c r="AY560" s="17" t="s">
        <v>158</v>
      </c>
      <c r="BE560" s="148">
        <f>IF(N560="základní",J560,0)</f>
        <v>0</v>
      </c>
      <c r="BF560" s="148">
        <f>IF(N560="snížená",J560,0)</f>
        <v>0</v>
      </c>
      <c r="BG560" s="148">
        <f>IF(N560="zákl. přenesená",J560,0)</f>
        <v>0</v>
      </c>
      <c r="BH560" s="148">
        <f>IF(N560="sníž. přenesená",J560,0)</f>
        <v>0</v>
      </c>
      <c r="BI560" s="148">
        <f>IF(N560="nulová",J560,0)</f>
        <v>0</v>
      </c>
      <c r="BJ560" s="17" t="s">
        <v>88</v>
      </c>
      <c r="BK560" s="148">
        <f>ROUND(I560*H560,2)</f>
        <v>0</v>
      </c>
      <c r="BL560" s="17" t="s">
        <v>165</v>
      </c>
      <c r="BM560" s="147" t="s">
        <v>665</v>
      </c>
    </row>
    <row r="561" spans="2:65" s="1" customFormat="1" ht="19.5">
      <c r="B561" s="32"/>
      <c r="D561" s="149" t="s">
        <v>167</v>
      </c>
      <c r="F561" s="150" t="s">
        <v>666</v>
      </c>
      <c r="I561" s="151"/>
      <c r="L561" s="32"/>
      <c r="M561" s="152"/>
      <c r="T561" s="56"/>
      <c r="AT561" s="17" t="s">
        <v>167</v>
      </c>
      <c r="AU561" s="17" t="s">
        <v>90</v>
      </c>
    </row>
    <row r="562" spans="2:65" s="12" customFormat="1" ht="11.25">
      <c r="B562" s="155"/>
      <c r="D562" s="149" t="s">
        <v>171</v>
      </c>
      <c r="E562" s="156" t="s">
        <v>1</v>
      </c>
      <c r="F562" s="157" t="s">
        <v>247</v>
      </c>
      <c r="H562" s="156" t="s">
        <v>1</v>
      </c>
      <c r="I562" s="158"/>
      <c r="L562" s="155"/>
      <c r="M562" s="159"/>
      <c r="T562" s="160"/>
      <c r="AT562" s="156" t="s">
        <v>171</v>
      </c>
      <c r="AU562" s="156" t="s">
        <v>90</v>
      </c>
      <c r="AV562" s="12" t="s">
        <v>88</v>
      </c>
      <c r="AW562" s="12" t="s">
        <v>36</v>
      </c>
      <c r="AX562" s="12" t="s">
        <v>80</v>
      </c>
      <c r="AY562" s="156" t="s">
        <v>158</v>
      </c>
    </row>
    <row r="563" spans="2:65" s="12" customFormat="1" ht="11.25">
      <c r="B563" s="155"/>
      <c r="D563" s="149" t="s">
        <v>171</v>
      </c>
      <c r="E563" s="156" t="s">
        <v>1</v>
      </c>
      <c r="F563" s="157" t="s">
        <v>667</v>
      </c>
      <c r="H563" s="156" t="s">
        <v>1</v>
      </c>
      <c r="I563" s="158"/>
      <c r="L563" s="155"/>
      <c r="M563" s="159"/>
      <c r="T563" s="160"/>
      <c r="AT563" s="156" t="s">
        <v>171</v>
      </c>
      <c r="AU563" s="156" t="s">
        <v>90</v>
      </c>
      <c r="AV563" s="12" t="s">
        <v>88</v>
      </c>
      <c r="AW563" s="12" t="s">
        <v>36</v>
      </c>
      <c r="AX563" s="12" t="s">
        <v>80</v>
      </c>
      <c r="AY563" s="156" t="s">
        <v>158</v>
      </c>
    </row>
    <row r="564" spans="2:65" s="13" customFormat="1" ht="11.25">
      <c r="B564" s="161"/>
      <c r="D564" s="149" t="s">
        <v>171</v>
      </c>
      <c r="E564" s="162" t="s">
        <v>1</v>
      </c>
      <c r="F564" s="163" t="s">
        <v>660</v>
      </c>
      <c r="H564" s="164">
        <v>17.600000000000001</v>
      </c>
      <c r="I564" s="165"/>
      <c r="L564" s="161"/>
      <c r="M564" s="166"/>
      <c r="T564" s="167"/>
      <c r="AT564" s="162" t="s">
        <v>171</v>
      </c>
      <c r="AU564" s="162" t="s">
        <v>90</v>
      </c>
      <c r="AV564" s="13" t="s">
        <v>90</v>
      </c>
      <c r="AW564" s="13" t="s">
        <v>36</v>
      </c>
      <c r="AX564" s="13" t="s">
        <v>80</v>
      </c>
      <c r="AY564" s="162" t="s">
        <v>158</v>
      </c>
    </row>
    <row r="565" spans="2:65" s="12" customFormat="1" ht="11.25">
      <c r="B565" s="155"/>
      <c r="D565" s="149" t="s">
        <v>171</v>
      </c>
      <c r="E565" s="156" t="s">
        <v>1</v>
      </c>
      <c r="F565" s="157" t="s">
        <v>667</v>
      </c>
      <c r="H565" s="156" t="s">
        <v>1</v>
      </c>
      <c r="I565" s="158"/>
      <c r="L565" s="155"/>
      <c r="M565" s="159"/>
      <c r="T565" s="160"/>
      <c r="AT565" s="156" t="s">
        <v>171</v>
      </c>
      <c r="AU565" s="156" t="s">
        <v>90</v>
      </c>
      <c r="AV565" s="12" t="s">
        <v>88</v>
      </c>
      <c r="AW565" s="12" t="s">
        <v>36</v>
      </c>
      <c r="AX565" s="12" t="s">
        <v>80</v>
      </c>
      <c r="AY565" s="156" t="s">
        <v>158</v>
      </c>
    </row>
    <row r="566" spans="2:65" s="13" customFormat="1" ht="11.25">
      <c r="B566" s="161"/>
      <c r="D566" s="149" t="s">
        <v>171</v>
      </c>
      <c r="E566" s="162" t="s">
        <v>1</v>
      </c>
      <c r="F566" s="163" t="s">
        <v>661</v>
      </c>
      <c r="H566" s="164">
        <v>66</v>
      </c>
      <c r="I566" s="165"/>
      <c r="L566" s="161"/>
      <c r="M566" s="166"/>
      <c r="T566" s="167"/>
      <c r="AT566" s="162" t="s">
        <v>171</v>
      </c>
      <c r="AU566" s="162" t="s">
        <v>90</v>
      </c>
      <c r="AV566" s="13" t="s">
        <v>90</v>
      </c>
      <c r="AW566" s="13" t="s">
        <v>36</v>
      </c>
      <c r="AX566" s="13" t="s">
        <v>80</v>
      </c>
      <c r="AY566" s="162" t="s">
        <v>158</v>
      </c>
    </row>
    <row r="567" spans="2:65" s="14" customFormat="1" ht="11.25">
      <c r="B567" s="168"/>
      <c r="D567" s="149" t="s">
        <v>171</v>
      </c>
      <c r="E567" s="169" t="s">
        <v>1</v>
      </c>
      <c r="F567" s="170" t="s">
        <v>182</v>
      </c>
      <c r="H567" s="171">
        <v>83.6</v>
      </c>
      <c r="I567" s="172"/>
      <c r="L567" s="168"/>
      <c r="M567" s="173"/>
      <c r="T567" s="174"/>
      <c r="AT567" s="169" t="s">
        <v>171</v>
      </c>
      <c r="AU567" s="169" t="s">
        <v>90</v>
      </c>
      <c r="AV567" s="14" t="s">
        <v>165</v>
      </c>
      <c r="AW567" s="14" t="s">
        <v>36</v>
      </c>
      <c r="AX567" s="14" t="s">
        <v>88</v>
      </c>
      <c r="AY567" s="169" t="s">
        <v>158</v>
      </c>
    </row>
    <row r="568" spans="2:65" s="1" customFormat="1" ht="24.2" customHeight="1">
      <c r="B568" s="32"/>
      <c r="C568" s="136" t="s">
        <v>668</v>
      </c>
      <c r="D568" s="136" t="s">
        <v>160</v>
      </c>
      <c r="E568" s="137" t="s">
        <v>669</v>
      </c>
      <c r="F568" s="138" t="s">
        <v>670</v>
      </c>
      <c r="G568" s="139" t="s">
        <v>163</v>
      </c>
      <c r="H568" s="140">
        <v>167</v>
      </c>
      <c r="I568" s="141"/>
      <c r="J568" s="142">
        <f>ROUND(I568*H568,2)</f>
        <v>0</v>
      </c>
      <c r="K568" s="138" t="s">
        <v>270</v>
      </c>
      <c r="L568" s="32"/>
      <c r="M568" s="143" t="s">
        <v>1</v>
      </c>
      <c r="N568" s="144" t="s">
        <v>45</v>
      </c>
      <c r="P568" s="145">
        <f>O568*H568</f>
        <v>0</v>
      </c>
      <c r="Q568" s="145">
        <v>0.54300000000000004</v>
      </c>
      <c r="R568" s="145">
        <f>Q568*H568</f>
        <v>90.681000000000012</v>
      </c>
      <c r="S568" s="145">
        <v>0</v>
      </c>
      <c r="T568" s="146">
        <f>S568*H568</f>
        <v>0</v>
      </c>
      <c r="AR568" s="147" t="s">
        <v>165</v>
      </c>
      <c r="AT568" s="147" t="s">
        <v>160</v>
      </c>
      <c r="AU568" s="147" t="s">
        <v>90</v>
      </c>
      <c r="AY568" s="17" t="s">
        <v>158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7" t="s">
        <v>88</v>
      </c>
      <c r="BK568" s="148">
        <f>ROUND(I568*H568,2)</f>
        <v>0</v>
      </c>
      <c r="BL568" s="17" t="s">
        <v>165</v>
      </c>
      <c r="BM568" s="147" t="s">
        <v>671</v>
      </c>
    </row>
    <row r="569" spans="2:65" s="1" customFormat="1" ht="39">
      <c r="B569" s="32"/>
      <c r="D569" s="149" t="s">
        <v>195</v>
      </c>
      <c r="F569" s="175" t="s">
        <v>672</v>
      </c>
      <c r="I569" s="151"/>
      <c r="L569" s="32"/>
      <c r="M569" s="152"/>
      <c r="T569" s="56"/>
      <c r="AT569" s="17" t="s">
        <v>195</v>
      </c>
      <c r="AU569" s="17" t="s">
        <v>90</v>
      </c>
    </row>
    <row r="570" spans="2:65" s="12" customFormat="1" ht="11.25">
      <c r="B570" s="155"/>
      <c r="D570" s="149" t="s">
        <v>171</v>
      </c>
      <c r="E570" s="156" t="s">
        <v>1</v>
      </c>
      <c r="F570" s="157" t="s">
        <v>247</v>
      </c>
      <c r="H570" s="156" t="s">
        <v>1</v>
      </c>
      <c r="I570" s="158"/>
      <c r="L570" s="155"/>
      <c r="M570" s="159"/>
      <c r="T570" s="160"/>
      <c r="AT570" s="156" t="s">
        <v>171</v>
      </c>
      <c r="AU570" s="156" t="s">
        <v>90</v>
      </c>
      <c r="AV570" s="12" t="s">
        <v>88</v>
      </c>
      <c r="AW570" s="12" t="s">
        <v>36</v>
      </c>
      <c r="AX570" s="12" t="s">
        <v>80</v>
      </c>
      <c r="AY570" s="156" t="s">
        <v>158</v>
      </c>
    </row>
    <row r="571" spans="2:65" s="12" customFormat="1" ht="22.5">
      <c r="B571" s="155"/>
      <c r="D571" s="149" t="s">
        <v>171</v>
      </c>
      <c r="E571" s="156" t="s">
        <v>1</v>
      </c>
      <c r="F571" s="157" t="s">
        <v>673</v>
      </c>
      <c r="H571" s="156" t="s">
        <v>1</v>
      </c>
      <c r="I571" s="158"/>
      <c r="L571" s="155"/>
      <c r="M571" s="159"/>
      <c r="T571" s="160"/>
      <c r="AT571" s="156" t="s">
        <v>171</v>
      </c>
      <c r="AU571" s="156" t="s">
        <v>90</v>
      </c>
      <c r="AV571" s="12" t="s">
        <v>88</v>
      </c>
      <c r="AW571" s="12" t="s">
        <v>36</v>
      </c>
      <c r="AX571" s="12" t="s">
        <v>80</v>
      </c>
      <c r="AY571" s="156" t="s">
        <v>158</v>
      </c>
    </row>
    <row r="572" spans="2:65" s="13" customFormat="1" ht="11.25">
      <c r="B572" s="161"/>
      <c r="D572" s="149" t="s">
        <v>171</v>
      </c>
      <c r="E572" s="162" t="s">
        <v>1</v>
      </c>
      <c r="F572" s="163" t="s">
        <v>674</v>
      </c>
      <c r="H572" s="164">
        <v>167</v>
      </c>
      <c r="I572" s="165"/>
      <c r="L572" s="161"/>
      <c r="M572" s="166"/>
      <c r="T572" s="167"/>
      <c r="AT572" s="162" t="s">
        <v>171</v>
      </c>
      <c r="AU572" s="162" t="s">
        <v>90</v>
      </c>
      <c r="AV572" s="13" t="s">
        <v>90</v>
      </c>
      <c r="AW572" s="13" t="s">
        <v>36</v>
      </c>
      <c r="AX572" s="13" t="s">
        <v>80</v>
      </c>
      <c r="AY572" s="162" t="s">
        <v>158</v>
      </c>
    </row>
    <row r="573" spans="2:65" s="14" customFormat="1" ht="11.25">
      <c r="B573" s="168"/>
      <c r="D573" s="149" t="s">
        <v>171</v>
      </c>
      <c r="E573" s="169" t="s">
        <v>1</v>
      </c>
      <c r="F573" s="170" t="s">
        <v>182</v>
      </c>
      <c r="H573" s="171">
        <v>167</v>
      </c>
      <c r="I573" s="172"/>
      <c r="L573" s="168"/>
      <c r="M573" s="173"/>
      <c r="T573" s="174"/>
      <c r="AT573" s="169" t="s">
        <v>171</v>
      </c>
      <c r="AU573" s="169" t="s">
        <v>90</v>
      </c>
      <c r="AV573" s="14" t="s">
        <v>165</v>
      </c>
      <c r="AW573" s="14" t="s">
        <v>36</v>
      </c>
      <c r="AX573" s="14" t="s">
        <v>88</v>
      </c>
      <c r="AY573" s="169" t="s">
        <v>158</v>
      </c>
    </row>
    <row r="574" spans="2:65" s="1" customFormat="1" ht="37.9" customHeight="1">
      <c r="B574" s="32"/>
      <c r="C574" s="136" t="s">
        <v>675</v>
      </c>
      <c r="D574" s="136" t="s">
        <v>160</v>
      </c>
      <c r="E574" s="137" t="s">
        <v>676</v>
      </c>
      <c r="F574" s="138" t="s">
        <v>677</v>
      </c>
      <c r="G574" s="139" t="s">
        <v>163</v>
      </c>
      <c r="H574" s="140">
        <v>18</v>
      </c>
      <c r="I574" s="141"/>
      <c r="J574" s="142">
        <f>ROUND(I574*H574,2)</f>
        <v>0</v>
      </c>
      <c r="K574" s="138" t="s">
        <v>270</v>
      </c>
      <c r="L574" s="32"/>
      <c r="M574" s="143" t="s">
        <v>1</v>
      </c>
      <c r="N574" s="144" t="s">
        <v>45</v>
      </c>
      <c r="P574" s="145">
        <f>O574*H574</f>
        <v>0</v>
      </c>
      <c r="Q574" s="145">
        <v>0</v>
      </c>
      <c r="R574" s="145">
        <f>Q574*H574</f>
        <v>0</v>
      </c>
      <c r="S574" s="145">
        <v>0</v>
      </c>
      <c r="T574" s="146">
        <f>S574*H574</f>
        <v>0</v>
      </c>
      <c r="AR574" s="147" t="s">
        <v>165</v>
      </c>
      <c r="AT574" s="147" t="s">
        <v>160</v>
      </c>
      <c r="AU574" s="147" t="s">
        <v>90</v>
      </c>
      <c r="AY574" s="17" t="s">
        <v>158</v>
      </c>
      <c r="BE574" s="148">
        <f>IF(N574="základní",J574,0)</f>
        <v>0</v>
      </c>
      <c r="BF574" s="148">
        <f>IF(N574="snížená",J574,0)</f>
        <v>0</v>
      </c>
      <c r="BG574" s="148">
        <f>IF(N574="zákl. přenesená",J574,0)</f>
        <v>0</v>
      </c>
      <c r="BH574" s="148">
        <f>IF(N574="sníž. přenesená",J574,0)</f>
        <v>0</v>
      </c>
      <c r="BI574" s="148">
        <f>IF(N574="nulová",J574,0)</f>
        <v>0</v>
      </c>
      <c r="BJ574" s="17" t="s">
        <v>88</v>
      </c>
      <c r="BK574" s="148">
        <f>ROUND(I574*H574,2)</f>
        <v>0</v>
      </c>
      <c r="BL574" s="17" t="s">
        <v>165</v>
      </c>
      <c r="BM574" s="147" t="s">
        <v>678</v>
      </c>
    </row>
    <row r="575" spans="2:65" s="1" customFormat="1" ht="19.5">
      <c r="B575" s="32"/>
      <c r="D575" s="149" t="s">
        <v>167</v>
      </c>
      <c r="F575" s="150" t="s">
        <v>679</v>
      </c>
      <c r="I575" s="151"/>
      <c r="L575" s="32"/>
      <c r="M575" s="152"/>
      <c r="T575" s="56"/>
      <c r="AT575" s="17" t="s">
        <v>167</v>
      </c>
      <c r="AU575" s="17" t="s">
        <v>90</v>
      </c>
    </row>
    <row r="576" spans="2:65" s="12" customFormat="1" ht="11.25">
      <c r="B576" s="155"/>
      <c r="D576" s="149" t="s">
        <v>171</v>
      </c>
      <c r="E576" s="156" t="s">
        <v>1</v>
      </c>
      <c r="F576" s="157" t="s">
        <v>247</v>
      </c>
      <c r="H576" s="156" t="s">
        <v>1</v>
      </c>
      <c r="I576" s="158"/>
      <c r="L576" s="155"/>
      <c r="M576" s="159"/>
      <c r="T576" s="160"/>
      <c r="AT576" s="156" t="s">
        <v>171</v>
      </c>
      <c r="AU576" s="156" t="s">
        <v>90</v>
      </c>
      <c r="AV576" s="12" t="s">
        <v>88</v>
      </c>
      <c r="AW576" s="12" t="s">
        <v>36</v>
      </c>
      <c r="AX576" s="12" t="s">
        <v>80</v>
      </c>
      <c r="AY576" s="156" t="s">
        <v>158</v>
      </c>
    </row>
    <row r="577" spans="2:65" s="12" customFormat="1" ht="11.25">
      <c r="B577" s="155"/>
      <c r="D577" s="149" t="s">
        <v>171</v>
      </c>
      <c r="E577" s="156" t="s">
        <v>1</v>
      </c>
      <c r="F577" s="157" t="s">
        <v>680</v>
      </c>
      <c r="H577" s="156" t="s">
        <v>1</v>
      </c>
      <c r="I577" s="158"/>
      <c r="L577" s="155"/>
      <c r="M577" s="159"/>
      <c r="T577" s="160"/>
      <c r="AT577" s="156" t="s">
        <v>171</v>
      </c>
      <c r="AU577" s="156" t="s">
        <v>90</v>
      </c>
      <c r="AV577" s="12" t="s">
        <v>88</v>
      </c>
      <c r="AW577" s="12" t="s">
        <v>36</v>
      </c>
      <c r="AX577" s="12" t="s">
        <v>80</v>
      </c>
      <c r="AY577" s="156" t="s">
        <v>158</v>
      </c>
    </row>
    <row r="578" spans="2:65" s="13" customFormat="1" ht="11.25">
      <c r="B578" s="161"/>
      <c r="D578" s="149" t="s">
        <v>171</v>
      </c>
      <c r="E578" s="162" t="s">
        <v>1</v>
      </c>
      <c r="F578" s="163" t="s">
        <v>681</v>
      </c>
      <c r="H578" s="164">
        <v>18</v>
      </c>
      <c r="I578" s="165"/>
      <c r="L578" s="161"/>
      <c r="M578" s="166"/>
      <c r="T578" s="167"/>
      <c r="AT578" s="162" t="s">
        <v>171</v>
      </c>
      <c r="AU578" s="162" t="s">
        <v>90</v>
      </c>
      <c r="AV578" s="13" t="s">
        <v>90</v>
      </c>
      <c r="AW578" s="13" t="s">
        <v>36</v>
      </c>
      <c r="AX578" s="13" t="s">
        <v>80</v>
      </c>
      <c r="AY578" s="162" t="s">
        <v>158</v>
      </c>
    </row>
    <row r="579" spans="2:65" s="14" customFormat="1" ht="11.25">
      <c r="B579" s="168"/>
      <c r="D579" s="149" t="s">
        <v>171</v>
      </c>
      <c r="E579" s="169" t="s">
        <v>1</v>
      </c>
      <c r="F579" s="170" t="s">
        <v>182</v>
      </c>
      <c r="H579" s="171">
        <v>18</v>
      </c>
      <c r="I579" s="172"/>
      <c r="L579" s="168"/>
      <c r="M579" s="173"/>
      <c r="T579" s="174"/>
      <c r="AT579" s="169" t="s">
        <v>171</v>
      </c>
      <c r="AU579" s="169" t="s">
        <v>90</v>
      </c>
      <c r="AV579" s="14" t="s">
        <v>165</v>
      </c>
      <c r="AW579" s="14" t="s">
        <v>36</v>
      </c>
      <c r="AX579" s="14" t="s">
        <v>88</v>
      </c>
      <c r="AY579" s="169" t="s">
        <v>158</v>
      </c>
    </row>
    <row r="580" spans="2:65" s="1" customFormat="1" ht="16.5" customHeight="1">
      <c r="B580" s="32"/>
      <c r="C580" s="136" t="s">
        <v>682</v>
      </c>
      <c r="D580" s="136" t="s">
        <v>160</v>
      </c>
      <c r="E580" s="137" t="s">
        <v>683</v>
      </c>
      <c r="F580" s="138" t="s">
        <v>684</v>
      </c>
      <c r="G580" s="139" t="s">
        <v>215</v>
      </c>
      <c r="H580" s="140">
        <v>29.2</v>
      </c>
      <c r="I580" s="141"/>
      <c r="J580" s="142">
        <f>ROUND(I580*H580,2)</f>
        <v>0</v>
      </c>
      <c r="K580" s="138" t="s">
        <v>270</v>
      </c>
      <c r="L580" s="32"/>
      <c r="M580" s="143" t="s">
        <v>1</v>
      </c>
      <c r="N580" s="144" t="s">
        <v>45</v>
      </c>
      <c r="P580" s="145">
        <f>O580*H580</f>
        <v>0</v>
      </c>
      <c r="Q580" s="145">
        <v>2.13408</v>
      </c>
      <c r="R580" s="145">
        <f>Q580*H580</f>
        <v>62.315135999999995</v>
      </c>
      <c r="S580" s="145">
        <v>0</v>
      </c>
      <c r="T580" s="146">
        <f>S580*H580</f>
        <v>0</v>
      </c>
      <c r="AR580" s="147" t="s">
        <v>165</v>
      </c>
      <c r="AT580" s="147" t="s">
        <v>160</v>
      </c>
      <c r="AU580" s="147" t="s">
        <v>90</v>
      </c>
      <c r="AY580" s="17" t="s">
        <v>158</v>
      </c>
      <c r="BE580" s="148">
        <f>IF(N580="základní",J580,0)</f>
        <v>0</v>
      </c>
      <c r="BF580" s="148">
        <f>IF(N580="snížená",J580,0)</f>
        <v>0</v>
      </c>
      <c r="BG580" s="148">
        <f>IF(N580="zákl. přenesená",J580,0)</f>
        <v>0</v>
      </c>
      <c r="BH580" s="148">
        <f>IF(N580="sníž. přenesená",J580,0)</f>
        <v>0</v>
      </c>
      <c r="BI580" s="148">
        <f>IF(N580="nulová",J580,0)</f>
        <v>0</v>
      </c>
      <c r="BJ580" s="17" t="s">
        <v>88</v>
      </c>
      <c r="BK580" s="148">
        <f>ROUND(I580*H580,2)</f>
        <v>0</v>
      </c>
      <c r="BL580" s="17" t="s">
        <v>165</v>
      </c>
      <c r="BM580" s="147" t="s">
        <v>685</v>
      </c>
    </row>
    <row r="581" spans="2:65" s="12" customFormat="1" ht="11.25">
      <c r="B581" s="155"/>
      <c r="D581" s="149" t="s">
        <v>171</v>
      </c>
      <c r="E581" s="156" t="s">
        <v>1</v>
      </c>
      <c r="F581" s="157" t="s">
        <v>247</v>
      </c>
      <c r="H581" s="156" t="s">
        <v>1</v>
      </c>
      <c r="I581" s="158"/>
      <c r="L581" s="155"/>
      <c r="M581" s="159"/>
      <c r="T581" s="160"/>
      <c r="AT581" s="156" t="s">
        <v>171</v>
      </c>
      <c r="AU581" s="156" t="s">
        <v>90</v>
      </c>
      <c r="AV581" s="12" t="s">
        <v>88</v>
      </c>
      <c r="AW581" s="12" t="s">
        <v>36</v>
      </c>
      <c r="AX581" s="12" t="s">
        <v>80</v>
      </c>
      <c r="AY581" s="156" t="s">
        <v>158</v>
      </c>
    </row>
    <row r="582" spans="2:65" s="12" customFormat="1" ht="11.25">
      <c r="B582" s="155"/>
      <c r="D582" s="149" t="s">
        <v>171</v>
      </c>
      <c r="E582" s="156" t="s">
        <v>1</v>
      </c>
      <c r="F582" s="157" t="s">
        <v>686</v>
      </c>
      <c r="H582" s="156" t="s">
        <v>1</v>
      </c>
      <c r="I582" s="158"/>
      <c r="L582" s="155"/>
      <c r="M582" s="159"/>
      <c r="T582" s="160"/>
      <c r="AT582" s="156" t="s">
        <v>171</v>
      </c>
      <c r="AU582" s="156" t="s">
        <v>90</v>
      </c>
      <c r="AV582" s="12" t="s">
        <v>88</v>
      </c>
      <c r="AW582" s="12" t="s">
        <v>36</v>
      </c>
      <c r="AX582" s="12" t="s">
        <v>80</v>
      </c>
      <c r="AY582" s="156" t="s">
        <v>158</v>
      </c>
    </row>
    <row r="583" spans="2:65" s="12" customFormat="1" ht="11.25">
      <c r="B583" s="155"/>
      <c r="D583" s="149" t="s">
        <v>171</v>
      </c>
      <c r="E583" s="156" t="s">
        <v>1</v>
      </c>
      <c r="F583" s="157" t="s">
        <v>687</v>
      </c>
      <c r="H583" s="156" t="s">
        <v>1</v>
      </c>
      <c r="I583" s="158"/>
      <c r="L583" s="155"/>
      <c r="M583" s="159"/>
      <c r="T583" s="160"/>
      <c r="AT583" s="156" t="s">
        <v>171</v>
      </c>
      <c r="AU583" s="156" t="s">
        <v>90</v>
      </c>
      <c r="AV583" s="12" t="s">
        <v>88</v>
      </c>
      <c r="AW583" s="12" t="s">
        <v>36</v>
      </c>
      <c r="AX583" s="12" t="s">
        <v>80</v>
      </c>
      <c r="AY583" s="156" t="s">
        <v>158</v>
      </c>
    </row>
    <row r="584" spans="2:65" s="13" customFormat="1" ht="11.25">
      <c r="B584" s="161"/>
      <c r="D584" s="149" t="s">
        <v>171</v>
      </c>
      <c r="E584" s="162" t="s">
        <v>1</v>
      </c>
      <c r="F584" s="163" t="s">
        <v>688</v>
      </c>
      <c r="H584" s="164">
        <v>29.2</v>
      </c>
      <c r="I584" s="165"/>
      <c r="L584" s="161"/>
      <c r="M584" s="166"/>
      <c r="T584" s="167"/>
      <c r="AT584" s="162" t="s">
        <v>171</v>
      </c>
      <c r="AU584" s="162" t="s">
        <v>90</v>
      </c>
      <c r="AV584" s="13" t="s">
        <v>90</v>
      </c>
      <c r="AW584" s="13" t="s">
        <v>36</v>
      </c>
      <c r="AX584" s="13" t="s">
        <v>80</v>
      </c>
      <c r="AY584" s="162" t="s">
        <v>158</v>
      </c>
    </row>
    <row r="585" spans="2:65" s="14" customFormat="1" ht="11.25">
      <c r="B585" s="168"/>
      <c r="D585" s="149" t="s">
        <v>171</v>
      </c>
      <c r="E585" s="169" t="s">
        <v>1</v>
      </c>
      <c r="F585" s="170" t="s">
        <v>182</v>
      </c>
      <c r="H585" s="171">
        <v>29.2</v>
      </c>
      <c r="I585" s="172"/>
      <c r="L585" s="168"/>
      <c r="M585" s="173"/>
      <c r="T585" s="174"/>
      <c r="AT585" s="169" t="s">
        <v>171</v>
      </c>
      <c r="AU585" s="169" t="s">
        <v>90</v>
      </c>
      <c r="AV585" s="14" t="s">
        <v>165</v>
      </c>
      <c r="AW585" s="14" t="s">
        <v>36</v>
      </c>
      <c r="AX585" s="14" t="s">
        <v>88</v>
      </c>
      <c r="AY585" s="169" t="s">
        <v>158</v>
      </c>
    </row>
    <row r="586" spans="2:65" s="11" customFormat="1" ht="22.9" customHeight="1">
      <c r="B586" s="124"/>
      <c r="D586" s="125" t="s">
        <v>79</v>
      </c>
      <c r="E586" s="134" t="s">
        <v>157</v>
      </c>
      <c r="F586" s="134" t="s">
        <v>689</v>
      </c>
      <c r="I586" s="127"/>
      <c r="J586" s="135">
        <f>BK586</f>
        <v>0</v>
      </c>
      <c r="L586" s="124"/>
      <c r="M586" s="129"/>
      <c r="P586" s="130">
        <f>SUM(P587:P601)</f>
        <v>0</v>
      </c>
      <c r="R586" s="130">
        <f>SUM(R587:R601)</f>
        <v>0</v>
      </c>
      <c r="T586" s="131">
        <f>SUM(T587:T601)</f>
        <v>0</v>
      </c>
      <c r="AR586" s="125" t="s">
        <v>157</v>
      </c>
      <c r="AT586" s="132" t="s">
        <v>79</v>
      </c>
      <c r="AU586" s="132" t="s">
        <v>88</v>
      </c>
      <c r="AY586" s="125" t="s">
        <v>158</v>
      </c>
      <c r="BK586" s="133">
        <f>SUM(BK587:BK601)</f>
        <v>0</v>
      </c>
    </row>
    <row r="587" spans="2:65" s="1" customFormat="1" ht="24.2" customHeight="1">
      <c r="B587" s="32"/>
      <c r="C587" s="136" t="s">
        <v>690</v>
      </c>
      <c r="D587" s="136" t="s">
        <v>160</v>
      </c>
      <c r="E587" s="137" t="s">
        <v>691</v>
      </c>
      <c r="F587" s="138" t="s">
        <v>692</v>
      </c>
      <c r="G587" s="139" t="s">
        <v>163</v>
      </c>
      <c r="H587" s="140">
        <v>143</v>
      </c>
      <c r="I587" s="141"/>
      <c r="J587" s="142">
        <f>ROUND(I587*H587,2)</f>
        <v>0</v>
      </c>
      <c r="K587" s="138" t="s">
        <v>164</v>
      </c>
      <c r="L587" s="32"/>
      <c r="M587" s="143" t="s">
        <v>1</v>
      </c>
      <c r="N587" s="144" t="s">
        <v>45</v>
      </c>
      <c r="P587" s="145">
        <f>O587*H587</f>
        <v>0</v>
      </c>
      <c r="Q587" s="145">
        <v>0</v>
      </c>
      <c r="R587" s="145">
        <f>Q587*H587</f>
        <v>0</v>
      </c>
      <c r="S587" s="145">
        <v>0</v>
      </c>
      <c r="T587" s="146">
        <f>S587*H587</f>
        <v>0</v>
      </c>
      <c r="AR587" s="147" t="s">
        <v>165</v>
      </c>
      <c r="AT587" s="147" t="s">
        <v>160</v>
      </c>
      <c r="AU587" s="147" t="s">
        <v>90</v>
      </c>
      <c r="AY587" s="17" t="s">
        <v>158</v>
      </c>
      <c r="BE587" s="148">
        <f>IF(N587="základní",J587,0)</f>
        <v>0</v>
      </c>
      <c r="BF587" s="148">
        <f>IF(N587="snížená",J587,0)</f>
        <v>0</v>
      </c>
      <c r="BG587" s="148">
        <f>IF(N587="zákl. přenesená",J587,0)</f>
        <v>0</v>
      </c>
      <c r="BH587" s="148">
        <f>IF(N587="sníž. přenesená",J587,0)</f>
        <v>0</v>
      </c>
      <c r="BI587" s="148">
        <f>IF(N587="nulová",J587,0)</f>
        <v>0</v>
      </c>
      <c r="BJ587" s="17" t="s">
        <v>88</v>
      </c>
      <c r="BK587" s="148">
        <f>ROUND(I587*H587,2)</f>
        <v>0</v>
      </c>
      <c r="BL587" s="17" t="s">
        <v>165</v>
      </c>
      <c r="BM587" s="147" t="s">
        <v>693</v>
      </c>
    </row>
    <row r="588" spans="2:65" s="1" customFormat="1" ht="29.25">
      <c r="B588" s="32"/>
      <c r="D588" s="149" t="s">
        <v>167</v>
      </c>
      <c r="F588" s="150" t="s">
        <v>694</v>
      </c>
      <c r="I588" s="151"/>
      <c r="L588" s="32"/>
      <c r="M588" s="152"/>
      <c r="T588" s="56"/>
      <c r="AT588" s="17" t="s">
        <v>167</v>
      </c>
      <c r="AU588" s="17" t="s">
        <v>90</v>
      </c>
    </row>
    <row r="589" spans="2:65" s="1" customFormat="1" ht="11.25">
      <c r="B589" s="32"/>
      <c r="D589" s="153" t="s">
        <v>169</v>
      </c>
      <c r="F589" s="154" t="s">
        <v>695</v>
      </c>
      <c r="I589" s="151"/>
      <c r="L589" s="32"/>
      <c r="M589" s="152"/>
      <c r="T589" s="56"/>
      <c r="AT589" s="17" t="s">
        <v>169</v>
      </c>
      <c r="AU589" s="17" t="s">
        <v>90</v>
      </c>
    </row>
    <row r="590" spans="2:65" s="12" customFormat="1" ht="11.25">
      <c r="B590" s="155"/>
      <c r="D590" s="149" t="s">
        <v>171</v>
      </c>
      <c r="E590" s="156" t="s">
        <v>1</v>
      </c>
      <c r="F590" s="157" t="s">
        <v>364</v>
      </c>
      <c r="H590" s="156" t="s">
        <v>1</v>
      </c>
      <c r="I590" s="158"/>
      <c r="L590" s="155"/>
      <c r="M590" s="159"/>
      <c r="T590" s="160"/>
      <c r="AT590" s="156" t="s">
        <v>171</v>
      </c>
      <c r="AU590" s="156" t="s">
        <v>90</v>
      </c>
      <c r="AV590" s="12" t="s">
        <v>88</v>
      </c>
      <c r="AW590" s="12" t="s">
        <v>36</v>
      </c>
      <c r="AX590" s="12" t="s">
        <v>80</v>
      </c>
      <c r="AY590" s="156" t="s">
        <v>158</v>
      </c>
    </row>
    <row r="591" spans="2:65" s="12" customFormat="1" ht="11.25">
      <c r="B591" s="155"/>
      <c r="D591" s="149" t="s">
        <v>171</v>
      </c>
      <c r="E591" s="156" t="s">
        <v>1</v>
      </c>
      <c r="F591" s="157" t="s">
        <v>365</v>
      </c>
      <c r="H591" s="156" t="s">
        <v>1</v>
      </c>
      <c r="I591" s="158"/>
      <c r="L591" s="155"/>
      <c r="M591" s="159"/>
      <c r="T591" s="160"/>
      <c r="AT591" s="156" t="s">
        <v>171</v>
      </c>
      <c r="AU591" s="156" t="s">
        <v>90</v>
      </c>
      <c r="AV591" s="12" t="s">
        <v>88</v>
      </c>
      <c r="AW591" s="12" t="s">
        <v>36</v>
      </c>
      <c r="AX591" s="12" t="s">
        <v>80</v>
      </c>
      <c r="AY591" s="156" t="s">
        <v>158</v>
      </c>
    </row>
    <row r="592" spans="2:65" s="12" customFormat="1" ht="11.25">
      <c r="B592" s="155"/>
      <c r="D592" s="149" t="s">
        <v>171</v>
      </c>
      <c r="E592" s="156" t="s">
        <v>1</v>
      </c>
      <c r="F592" s="157" t="s">
        <v>696</v>
      </c>
      <c r="H592" s="156" t="s">
        <v>1</v>
      </c>
      <c r="I592" s="158"/>
      <c r="L592" s="155"/>
      <c r="M592" s="159"/>
      <c r="T592" s="160"/>
      <c r="AT592" s="156" t="s">
        <v>171</v>
      </c>
      <c r="AU592" s="156" t="s">
        <v>90</v>
      </c>
      <c r="AV592" s="12" t="s">
        <v>88</v>
      </c>
      <c r="AW592" s="12" t="s">
        <v>36</v>
      </c>
      <c r="AX592" s="12" t="s">
        <v>80</v>
      </c>
      <c r="AY592" s="156" t="s">
        <v>158</v>
      </c>
    </row>
    <row r="593" spans="2:65" s="13" customFormat="1" ht="11.25">
      <c r="B593" s="161"/>
      <c r="D593" s="149" t="s">
        <v>171</v>
      </c>
      <c r="E593" s="162" t="s">
        <v>1</v>
      </c>
      <c r="F593" s="163" t="s">
        <v>697</v>
      </c>
      <c r="H593" s="164">
        <v>143</v>
      </c>
      <c r="I593" s="165"/>
      <c r="L593" s="161"/>
      <c r="M593" s="166"/>
      <c r="T593" s="167"/>
      <c r="AT593" s="162" t="s">
        <v>171</v>
      </c>
      <c r="AU593" s="162" t="s">
        <v>90</v>
      </c>
      <c r="AV593" s="13" t="s">
        <v>90</v>
      </c>
      <c r="AW593" s="13" t="s">
        <v>36</v>
      </c>
      <c r="AX593" s="13" t="s">
        <v>80</v>
      </c>
      <c r="AY593" s="162" t="s">
        <v>158</v>
      </c>
    </row>
    <row r="594" spans="2:65" s="14" customFormat="1" ht="11.25">
      <c r="B594" s="168"/>
      <c r="D594" s="149" t="s">
        <v>171</v>
      </c>
      <c r="E594" s="169" t="s">
        <v>1</v>
      </c>
      <c r="F594" s="170" t="s">
        <v>182</v>
      </c>
      <c r="H594" s="171">
        <v>143</v>
      </c>
      <c r="I594" s="172"/>
      <c r="L594" s="168"/>
      <c r="M594" s="173"/>
      <c r="T594" s="174"/>
      <c r="AT594" s="169" t="s">
        <v>171</v>
      </c>
      <c r="AU594" s="169" t="s">
        <v>90</v>
      </c>
      <c r="AV594" s="14" t="s">
        <v>165</v>
      </c>
      <c r="AW594" s="14" t="s">
        <v>36</v>
      </c>
      <c r="AX594" s="14" t="s">
        <v>88</v>
      </c>
      <c r="AY594" s="169" t="s">
        <v>158</v>
      </c>
    </row>
    <row r="595" spans="2:65" s="1" customFormat="1" ht="24.2" customHeight="1">
      <c r="B595" s="32"/>
      <c r="C595" s="136" t="s">
        <v>698</v>
      </c>
      <c r="D595" s="136" t="s">
        <v>160</v>
      </c>
      <c r="E595" s="137" t="s">
        <v>699</v>
      </c>
      <c r="F595" s="138" t="s">
        <v>700</v>
      </c>
      <c r="G595" s="139" t="s">
        <v>163</v>
      </c>
      <c r="H595" s="140">
        <v>153</v>
      </c>
      <c r="I595" s="141"/>
      <c r="J595" s="142">
        <f>ROUND(I595*H595,2)</f>
        <v>0</v>
      </c>
      <c r="K595" s="138" t="s">
        <v>164</v>
      </c>
      <c r="L595" s="32"/>
      <c r="M595" s="143" t="s">
        <v>1</v>
      </c>
      <c r="N595" s="144" t="s">
        <v>45</v>
      </c>
      <c r="P595" s="145">
        <f>O595*H595</f>
        <v>0</v>
      </c>
      <c r="Q595" s="145">
        <v>0</v>
      </c>
      <c r="R595" s="145">
        <f>Q595*H595</f>
        <v>0</v>
      </c>
      <c r="S595" s="145">
        <v>0</v>
      </c>
      <c r="T595" s="146">
        <f>S595*H595</f>
        <v>0</v>
      </c>
      <c r="AR595" s="147" t="s">
        <v>165</v>
      </c>
      <c r="AT595" s="147" t="s">
        <v>160</v>
      </c>
      <c r="AU595" s="147" t="s">
        <v>90</v>
      </c>
      <c r="AY595" s="17" t="s">
        <v>158</v>
      </c>
      <c r="BE595" s="148">
        <f>IF(N595="základní",J595,0)</f>
        <v>0</v>
      </c>
      <c r="BF595" s="148">
        <f>IF(N595="snížená",J595,0)</f>
        <v>0</v>
      </c>
      <c r="BG595" s="148">
        <f>IF(N595="zákl. přenesená",J595,0)</f>
        <v>0</v>
      </c>
      <c r="BH595" s="148">
        <f>IF(N595="sníž. přenesená",J595,0)</f>
        <v>0</v>
      </c>
      <c r="BI595" s="148">
        <f>IF(N595="nulová",J595,0)</f>
        <v>0</v>
      </c>
      <c r="BJ595" s="17" t="s">
        <v>88</v>
      </c>
      <c r="BK595" s="148">
        <f>ROUND(I595*H595,2)</f>
        <v>0</v>
      </c>
      <c r="BL595" s="17" t="s">
        <v>165</v>
      </c>
      <c r="BM595" s="147" t="s">
        <v>701</v>
      </c>
    </row>
    <row r="596" spans="2:65" s="1" customFormat="1" ht="19.5">
      <c r="B596" s="32"/>
      <c r="D596" s="149" t="s">
        <v>167</v>
      </c>
      <c r="F596" s="150" t="s">
        <v>702</v>
      </c>
      <c r="I596" s="151"/>
      <c r="L596" s="32"/>
      <c r="M596" s="152"/>
      <c r="T596" s="56"/>
      <c r="AT596" s="17" t="s">
        <v>167</v>
      </c>
      <c r="AU596" s="17" t="s">
        <v>90</v>
      </c>
    </row>
    <row r="597" spans="2:65" s="1" customFormat="1" ht="11.25">
      <c r="B597" s="32"/>
      <c r="D597" s="153" t="s">
        <v>169</v>
      </c>
      <c r="F597" s="154" t="s">
        <v>703</v>
      </c>
      <c r="I597" s="151"/>
      <c r="L597" s="32"/>
      <c r="M597" s="152"/>
      <c r="T597" s="56"/>
      <c r="AT597" s="17" t="s">
        <v>169</v>
      </c>
      <c r="AU597" s="17" t="s">
        <v>90</v>
      </c>
    </row>
    <row r="598" spans="2:65" s="12" customFormat="1" ht="11.25">
      <c r="B598" s="155"/>
      <c r="D598" s="149" t="s">
        <v>171</v>
      </c>
      <c r="E598" s="156" t="s">
        <v>1</v>
      </c>
      <c r="F598" s="157" t="s">
        <v>364</v>
      </c>
      <c r="H598" s="156" t="s">
        <v>1</v>
      </c>
      <c r="I598" s="158"/>
      <c r="L598" s="155"/>
      <c r="M598" s="159"/>
      <c r="T598" s="160"/>
      <c r="AT598" s="156" t="s">
        <v>171</v>
      </c>
      <c r="AU598" s="156" t="s">
        <v>90</v>
      </c>
      <c r="AV598" s="12" t="s">
        <v>88</v>
      </c>
      <c r="AW598" s="12" t="s">
        <v>36</v>
      </c>
      <c r="AX598" s="12" t="s">
        <v>80</v>
      </c>
      <c r="AY598" s="156" t="s">
        <v>158</v>
      </c>
    </row>
    <row r="599" spans="2:65" s="12" customFormat="1" ht="22.5">
      <c r="B599" s="155"/>
      <c r="D599" s="149" t="s">
        <v>171</v>
      </c>
      <c r="E599" s="156" t="s">
        <v>1</v>
      </c>
      <c r="F599" s="157" t="s">
        <v>333</v>
      </c>
      <c r="H599" s="156" t="s">
        <v>1</v>
      </c>
      <c r="I599" s="158"/>
      <c r="L599" s="155"/>
      <c r="M599" s="159"/>
      <c r="T599" s="160"/>
      <c r="AT599" s="156" t="s">
        <v>171</v>
      </c>
      <c r="AU599" s="156" t="s">
        <v>90</v>
      </c>
      <c r="AV599" s="12" t="s">
        <v>88</v>
      </c>
      <c r="AW599" s="12" t="s">
        <v>36</v>
      </c>
      <c r="AX599" s="12" t="s">
        <v>80</v>
      </c>
      <c r="AY599" s="156" t="s">
        <v>158</v>
      </c>
    </row>
    <row r="600" spans="2:65" s="13" customFormat="1" ht="11.25">
      <c r="B600" s="161"/>
      <c r="D600" s="149" t="s">
        <v>171</v>
      </c>
      <c r="E600" s="162" t="s">
        <v>1</v>
      </c>
      <c r="F600" s="163" t="s">
        <v>704</v>
      </c>
      <c r="H600" s="164">
        <v>153</v>
      </c>
      <c r="I600" s="165"/>
      <c r="L600" s="161"/>
      <c r="M600" s="166"/>
      <c r="T600" s="167"/>
      <c r="AT600" s="162" t="s">
        <v>171</v>
      </c>
      <c r="AU600" s="162" t="s">
        <v>90</v>
      </c>
      <c r="AV600" s="13" t="s">
        <v>90</v>
      </c>
      <c r="AW600" s="13" t="s">
        <v>36</v>
      </c>
      <c r="AX600" s="13" t="s">
        <v>80</v>
      </c>
      <c r="AY600" s="162" t="s">
        <v>158</v>
      </c>
    </row>
    <row r="601" spans="2:65" s="14" customFormat="1" ht="11.25">
      <c r="B601" s="168"/>
      <c r="D601" s="149" t="s">
        <v>171</v>
      </c>
      <c r="E601" s="169" t="s">
        <v>1</v>
      </c>
      <c r="F601" s="170" t="s">
        <v>182</v>
      </c>
      <c r="H601" s="171">
        <v>153</v>
      </c>
      <c r="I601" s="172"/>
      <c r="L601" s="168"/>
      <c r="M601" s="173"/>
      <c r="T601" s="174"/>
      <c r="AT601" s="169" t="s">
        <v>171</v>
      </c>
      <c r="AU601" s="169" t="s">
        <v>90</v>
      </c>
      <c r="AV601" s="14" t="s">
        <v>165</v>
      </c>
      <c r="AW601" s="14" t="s">
        <v>36</v>
      </c>
      <c r="AX601" s="14" t="s">
        <v>88</v>
      </c>
      <c r="AY601" s="169" t="s">
        <v>158</v>
      </c>
    </row>
    <row r="602" spans="2:65" s="11" customFormat="1" ht="22.9" customHeight="1">
      <c r="B602" s="124"/>
      <c r="D602" s="125" t="s">
        <v>79</v>
      </c>
      <c r="E602" s="134" t="s">
        <v>223</v>
      </c>
      <c r="F602" s="134" t="s">
        <v>705</v>
      </c>
      <c r="I602" s="127"/>
      <c r="J602" s="135">
        <f>BK602</f>
        <v>0</v>
      </c>
      <c r="L602" s="124"/>
      <c r="M602" s="129"/>
      <c r="P602" s="130">
        <f>SUM(P603:P608)</f>
        <v>0</v>
      </c>
      <c r="R602" s="130">
        <f>SUM(R603:R608)</f>
        <v>0</v>
      </c>
      <c r="T602" s="131">
        <f>SUM(T603:T608)</f>
        <v>2.65232</v>
      </c>
      <c r="AR602" s="125" t="s">
        <v>157</v>
      </c>
      <c r="AT602" s="132" t="s">
        <v>79</v>
      </c>
      <c r="AU602" s="132" t="s">
        <v>88</v>
      </c>
      <c r="AY602" s="125" t="s">
        <v>158</v>
      </c>
      <c r="BK602" s="133">
        <f>SUM(BK603:BK608)</f>
        <v>0</v>
      </c>
    </row>
    <row r="603" spans="2:65" s="1" customFormat="1" ht="24.2" customHeight="1">
      <c r="B603" s="32"/>
      <c r="C603" s="136" t="s">
        <v>706</v>
      </c>
      <c r="D603" s="136" t="s">
        <v>160</v>
      </c>
      <c r="E603" s="137" t="s">
        <v>707</v>
      </c>
      <c r="F603" s="138" t="s">
        <v>708</v>
      </c>
      <c r="G603" s="139" t="s">
        <v>215</v>
      </c>
      <c r="H603" s="140">
        <v>1.5069999999999999</v>
      </c>
      <c r="I603" s="141"/>
      <c r="J603" s="142">
        <f>ROUND(I603*H603,2)</f>
        <v>0</v>
      </c>
      <c r="K603" s="138" t="s">
        <v>164</v>
      </c>
      <c r="L603" s="32"/>
      <c r="M603" s="143" t="s">
        <v>1</v>
      </c>
      <c r="N603" s="144" t="s">
        <v>45</v>
      </c>
      <c r="P603" s="145">
        <f>O603*H603</f>
        <v>0</v>
      </c>
      <c r="Q603" s="145">
        <v>0</v>
      </c>
      <c r="R603" s="145">
        <f>Q603*H603</f>
        <v>0</v>
      </c>
      <c r="S603" s="145">
        <v>1.76</v>
      </c>
      <c r="T603" s="146">
        <f>S603*H603</f>
        <v>2.65232</v>
      </c>
      <c r="AR603" s="147" t="s">
        <v>165</v>
      </c>
      <c r="AT603" s="147" t="s">
        <v>160</v>
      </c>
      <c r="AU603" s="147" t="s">
        <v>90</v>
      </c>
      <c r="AY603" s="17" t="s">
        <v>158</v>
      </c>
      <c r="BE603" s="148">
        <f>IF(N603="základní",J603,0)</f>
        <v>0</v>
      </c>
      <c r="BF603" s="148">
        <f>IF(N603="snížená",J603,0)</f>
        <v>0</v>
      </c>
      <c r="BG603" s="148">
        <f>IF(N603="zákl. přenesená",J603,0)</f>
        <v>0</v>
      </c>
      <c r="BH603" s="148">
        <f>IF(N603="sníž. přenesená",J603,0)</f>
        <v>0</v>
      </c>
      <c r="BI603" s="148">
        <f>IF(N603="nulová",J603,0)</f>
        <v>0</v>
      </c>
      <c r="BJ603" s="17" t="s">
        <v>88</v>
      </c>
      <c r="BK603" s="148">
        <f>ROUND(I603*H603,2)</f>
        <v>0</v>
      </c>
      <c r="BL603" s="17" t="s">
        <v>165</v>
      </c>
      <c r="BM603" s="147" t="s">
        <v>709</v>
      </c>
    </row>
    <row r="604" spans="2:65" s="1" customFormat="1" ht="19.5">
      <c r="B604" s="32"/>
      <c r="D604" s="149" t="s">
        <v>167</v>
      </c>
      <c r="F604" s="150" t="s">
        <v>710</v>
      </c>
      <c r="I604" s="151"/>
      <c r="L604" s="32"/>
      <c r="M604" s="152"/>
      <c r="T604" s="56"/>
      <c r="AT604" s="17" t="s">
        <v>167</v>
      </c>
      <c r="AU604" s="17" t="s">
        <v>90</v>
      </c>
    </row>
    <row r="605" spans="2:65" s="1" customFormat="1" ht="11.25">
      <c r="B605" s="32"/>
      <c r="D605" s="153" t="s">
        <v>169</v>
      </c>
      <c r="F605" s="154" t="s">
        <v>711</v>
      </c>
      <c r="I605" s="151"/>
      <c r="L605" s="32"/>
      <c r="M605" s="152"/>
      <c r="T605" s="56"/>
      <c r="AT605" s="17" t="s">
        <v>169</v>
      </c>
      <c r="AU605" s="17" t="s">
        <v>90</v>
      </c>
    </row>
    <row r="606" spans="2:65" s="12" customFormat="1" ht="11.25">
      <c r="B606" s="155"/>
      <c r="D606" s="149" t="s">
        <v>171</v>
      </c>
      <c r="E606" s="156" t="s">
        <v>1</v>
      </c>
      <c r="F606" s="157" t="s">
        <v>220</v>
      </c>
      <c r="H606" s="156" t="s">
        <v>1</v>
      </c>
      <c r="I606" s="158"/>
      <c r="L606" s="155"/>
      <c r="M606" s="159"/>
      <c r="T606" s="160"/>
      <c r="AT606" s="156" t="s">
        <v>171</v>
      </c>
      <c r="AU606" s="156" t="s">
        <v>90</v>
      </c>
      <c r="AV606" s="12" t="s">
        <v>88</v>
      </c>
      <c r="AW606" s="12" t="s">
        <v>36</v>
      </c>
      <c r="AX606" s="12" t="s">
        <v>80</v>
      </c>
      <c r="AY606" s="156" t="s">
        <v>158</v>
      </c>
    </row>
    <row r="607" spans="2:65" s="13" customFormat="1" ht="11.25">
      <c r="B607" s="161"/>
      <c r="D607" s="149" t="s">
        <v>171</v>
      </c>
      <c r="E607" s="162" t="s">
        <v>1</v>
      </c>
      <c r="F607" s="163" t="s">
        <v>712</v>
      </c>
      <c r="H607" s="164">
        <v>1.5069999999999999</v>
      </c>
      <c r="I607" s="165"/>
      <c r="L607" s="161"/>
      <c r="M607" s="166"/>
      <c r="T607" s="167"/>
      <c r="AT607" s="162" t="s">
        <v>171</v>
      </c>
      <c r="AU607" s="162" t="s">
        <v>90</v>
      </c>
      <c r="AV607" s="13" t="s">
        <v>90</v>
      </c>
      <c r="AW607" s="13" t="s">
        <v>36</v>
      </c>
      <c r="AX607" s="13" t="s">
        <v>80</v>
      </c>
      <c r="AY607" s="162" t="s">
        <v>158</v>
      </c>
    </row>
    <row r="608" spans="2:65" s="14" customFormat="1" ht="11.25">
      <c r="B608" s="168"/>
      <c r="D608" s="149" t="s">
        <v>171</v>
      </c>
      <c r="E608" s="169" t="s">
        <v>1</v>
      </c>
      <c r="F608" s="170" t="s">
        <v>182</v>
      </c>
      <c r="H608" s="171">
        <v>1.5069999999999999</v>
      </c>
      <c r="I608" s="172"/>
      <c r="L608" s="168"/>
      <c r="M608" s="173"/>
      <c r="T608" s="174"/>
      <c r="AT608" s="169" t="s">
        <v>171</v>
      </c>
      <c r="AU608" s="169" t="s">
        <v>90</v>
      </c>
      <c r="AV608" s="14" t="s">
        <v>165</v>
      </c>
      <c r="AW608" s="14" t="s">
        <v>36</v>
      </c>
      <c r="AX608" s="14" t="s">
        <v>88</v>
      </c>
      <c r="AY608" s="169" t="s">
        <v>158</v>
      </c>
    </row>
    <row r="609" spans="2:65" s="11" customFormat="1" ht="22.9" customHeight="1">
      <c r="B609" s="124"/>
      <c r="D609" s="125" t="s">
        <v>79</v>
      </c>
      <c r="E609" s="134" t="s">
        <v>232</v>
      </c>
      <c r="F609" s="134" t="s">
        <v>713</v>
      </c>
      <c r="I609" s="127"/>
      <c r="J609" s="135">
        <f>BK609</f>
        <v>0</v>
      </c>
      <c r="L609" s="124"/>
      <c r="M609" s="129"/>
      <c r="P609" s="130">
        <f>SUM(P610:P651)</f>
        <v>0</v>
      </c>
      <c r="R609" s="130">
        <f>SUM(R610:R651)</f>
        <v>0.29752310000000004</v>
      </c>
      <c r="T609" s="131">
        <f>SUM(T610:T651)</f>
        <v>174.52500000000001</v>
      </c>
      <c r="AR609" s="125" t="s">
        <v>157</v>
      </c>
      <c r="AT609" s="132" t="s">
        <v>79</v>
      </c>
      <c r="AU609" s="132" t="s">
        <v>88</v>
      </c>
      <c r="AY609" s="125" t="s">
        <v>158</v>
      </c>
      <c r="BK609" s="133">
        <f>SUM(BK610:BK651)</f>
        <v>0</v>
      </c>
    </row>
    <row r="610" spans="2:65" s="1" customFormat="1" ht="24.2" customHeight="1">
      <c r="B610" s="32"/>
      <c r="C610" s="136" t="s">
        <v>714</v>
      </c>
      <c r="D610" s="136" t="s">
        <v>160</v>
      </c>
      <c r="E610" s="137" t="s">
        <v>715</v>
      </c>
      <c r="F610" s="138" t="s">
        <v>716</v>
      </c>
      <c r="G610" s="139" t="s">
        <v>717</v>
      </c>
      <c r="H610" s="140">
        <v>16.7</v>
      </c>
      <c r="I610" s="141"/>
      <c r="J610" s="142">
        <f>ROUND(I610*H610,2)</f>
        <v>0</v>
      </c>
      <c r="K610" s="138" t="s">
        <v>270</v>
      </c>
      <c r="L610" s="32"/>
      <c r="M610" s="143" t="s">
        <v>1</v>
      </c>
      <c r="N610" s="144" t="s">
        <v>45</v>
      </c>
      <c r="P610" s="145">
        <f>O610*H610</f>
        <v>0</v>
      </c>
      <c r="Q610" s="145">
        <v>3.0000000000000001E-5</v>
      </c>
      <c r="R610" s="145">
        <f>Q610*H610</f>
        <v>5.0100000000000003E-4</v>
      </c>
      <c r="S610" s="145">
        <v>0</v>
      </c>
      <c r="T610" s="146">
        <f>S610*H610</f>
        <v>0</v>
      </c>
      <c r="AR610" s="147" t="s">
        <v>165</v>
      </c>
      <c r="AT610" s="147" t="s">
        <v>160</v>
      </c>
      <c r="AU610" s="147" t="s">
        <v>90</v>
      </c>
      <c r="AY610" s="17" t="s">
        <v>158</v>
      </c>
      <c r="BE610" s="148">
        <f>IF(N610="základní",J610,0)</f>
        <v>0</v>
      </c>
      <c r="BF610" s="148">
        <f>IF(N610="snížená",J610,0)</f>
        <v>0</v>
      </c>
      <c r="BG610" s="148">
        <f>IF(N610="zákl. přenesená",J610,0)</f>
        <v>0</v>
      </c>
      <c r="BH610" s="148">
        <f>IF(N610="sníž. přenesená",J610,0)</f>
        <v>0</v>
      </c>
      <c r="BI610" s="148">
        <f>IF(N610="nulová",J610,0)</f>
        <v>0</v>
      </c>
      <c r="BJ610" s="17" t="s">
        <v>88</v>
      </c>
      <c r="BK610" s="148">
        <f>ROUND(I610*H610,2)</f>
        <v>0</v>
      </c>
      <c r="BL610" s="17" t="s">
        <v>165</v>
      </c>
      <c r="BM610" s="147" t="s">
        <v>718</v>
      </c>
    </row>
    <row r="611" spans="2:65" s="12" customFormat="1" ht="11.25">
      <c r="B611" s="155"/>
      <c r="D611" s="149" t="s">
        <v>171</v>
      </c>
      <c r="E611" s="156" t="s">
        <v>1</v>
      </c>
      <c r="F611" s="157" t="s">
        <v>719</v>
      </c>
      <c r="H611" s="156" t="s">
        <v>1</v>
      </c>
      <c r="I611" s="158"/>
      <c r="L611" s="155"/>
      <c r="M611" s="159"/>
      <c r="T611" s="160"/>
      <c r="AT611" s="156" t="s">
        <v>171</v>
      </c>
      <c r="AU611" s="156" t="s">
        <v>90</v>
      </c>
      <c r="AV611" s="12" t="s">
        <v>88</v>
      </c>
      <c r="AW611" s="12" t="s">
        <v>36</v>
      </c>
      <c r="AX611" s="12" t="s">
        <v>80</v>
      </c>
      <c r="AY611" s="156" t="s">
        <v>158</v>
      </c>
    </row>
    <row r="612" spans="2:65" s="12" customFormat="1" ht="22.5">
      <c r="B612" s="155"/>
      <c r="D612" s="149" t="s">
        <v>171</v>
      </c>
      <c r="E612" s="156" t="s">
        <v>1</v>
      </c>
      <c r="F612" s="157" t="s">
        <v>720</v>
      </c>
      <c r="H612" s="156" t="s">
        <v>1</v>
      </c>
      <c r="I612" s="158"/>
      <c r="L612" s="155"/>
      <c r="M612" s="159"/>
      <c r="T612" s="160"/>
      <c r="AT612" s="156" t="s">
        <v>171</v>
      </c>
      <c r="AU612" s="156" t="s">
        <v>90</v>
      </c>
      <c r="AV612" s="12" t="s">
        <v>88</v>
      </c>
      <c r="AW612" s="12" t="s">
        <v>36</v>
      </c>
      <c r="AX612" s="12" t="s">
        <v>80</v>
      </c>
      <c r="AY612" s="156" t="s">
        <v>158</v>
      </c>
    </row>
    <row r="613" spans="2:65" s="13" customFormat="1" ht="11.25">
      <c r="B613" s="161"/>
      <c r="D613" s="149" t="s">
        <v>171</v>
      </c>
      <c r="E613" s="162" t="s">
        <v>1</v>
      </c>
      <c r="F613" s="163" t="s">
        <v>721</v>
      </c>
      <c r="H613" s="164">
        <v>16.7</v>
      </c>
      <c r="I613" s="165"/>
      <c r="L613" s="161"/>
      <c r="M613" s="166"/>
      <c r="T613" s="167"/>
      <c r="AT613" s="162" t="s">
        <v>171</v>
      </c>
      <c r="AU613" s="162" t="s">
        <v>90</v>
      </c>
      <c r="AV613" s="13" t="s">
        <v>90</v>
      </c>
      <c r="AW613" s="13" t="s">
        <v>36</v>
      </c>
      <c r="AX613" s="13" t="s">
        <v>80</v>
      </c>
      <c r="AY613" s="162" t="s">
        <v>158</v>
      </c>
    </row>
    <row r="614" spans="2:65" s="14" customFormat="1" ht="11.25">
      <c r="B614" s="168"/>
      <c r="D614" s="149" t="s">
        <v>171</v>
      </c>
      <c r="E614" s="169" t="s">
        <v>1</v>
      </c>
      <c r="F614" s="170" t="s">
        <v>182</v>
      </c>
      <c r="H614" s="171">
        <v>16.7</v>
      </c>
      <c r="I614" s="172"/>
      <c r="L614" s="168"/>
      <c r="M614" s="173"/>
      <c r="T614" s="174"/>
      <c r="AT614" s="169" t="s">
        <v>171</v>
      </c>
      <c r="AU614" s="169" t="s">
        <v>90</v>
      </c>
      <c r="AV614" s="14" t="s">
        <v>165</v>
      </c>
      <c r="AW614" s="14" t="s">
        <v>36</v>
      </c>
      <c r="AX614" s="14" t="s">
        <v>88</v>
      </c>
      <c r="AY614" s="169" t="s">
        <v>158</v>
      </c>
    </row>
    <row r="615" spans="2:65" s="1" customFormat="1" ht="24.2" customHeight="1">
      <c r="B615" s="32"/>
      <c r="C615" s="136" t="s">
        <v>722</v>
      </c>
      <c r="D615" s="136" t="s">
        <v>160</v>
      </c>
      <c r="E615" s="137" t="s">
        <v>723</v>
      </c>
      <c r="F615" s="138" t="s">
        <v>724</v>
      </c>
      <c r="G615" s="139" t="s">
        <v>717</v>
      </c>
      <c r="H615" s="140">
        <v>4</v>
      </c>
      <c r="I615" s="141"/>
      <c r="J615" s="142">
        <f>ROUND(I615*H615,2)</f>
        <v>0</v>
      </c>
      <c r="K615" s="138" t="s">
        <v>270</v>
      </c>
      <c r="L615" s="32"/>
      <c r="M615" s="143" t="s">
        <v>1</v>
      </c>
      <c r="N615" s="144" t="s">
        <v>45</v>
      </c>
      <c r="P615" s="145">
        <f>O615*H615</f>
        <v>0</v>
      </c>
      <c r="Q615" s="145">
        <v>1.49E-3</v>
      </c>
      <c r="R615" s="145">
        <f>Q615*H615</f>
        <v>5.96E-3</v>
      </c>
      <c r="S615" s="145">
        <v>0</v>
      </c>
      <c r="T615" s="146">
        <f>S615*H615</f>
        <v>0</v>
      </c>
      <c r="AR615" s="147" t="s">
        <v>165</v>
      </c>
      <c r="AT615" s="147" t="s">
        <v>160</v>
      </c>
      <c r="AU615" s="147" t="s">
        <v>90</v>
      </c>
      <c r="AY615" s="17" t="s">
        <v>158</v>
      </c>
      <c r="BE615" s="148">
        <f>IF(N615="základní",J615,0)</f>
        <v>0</v>
      </c>
      <c r="BF615" s="148">
        <f>IF(N615="snížená",J615,0)</f>
        <v>0</v>
      </c>
      <c r="BG615" s="148">
        <f>IF(N615="zákl. přenesená",J615,0)</f>
        <v>0</v>
      </c>
      <c r="BH615" s="148">
        <f>IF(N615="sníž. přenesená",J615,0)</f>
        <v>0</v>
      </c>
      <c r="BI615" s="148">
        <f>IF(N615="nulová",J615,0)</f>
        <v>0</v>
      </c>
      <c r="BJ615" s="17" t="s">
        <v>88</v>
      </c>
      <c r="BK615" s="148">
        <f>ROUND(I615*H615,2)</f>
        <v>0</v>
      </c>
      <c r="BL615" s="17" t="s">
        <v>165</v>
      </c>
      <c r="BM615" s="147" t="s">
        <v>725</v>
      </c>
    </row>
    <row r="616" spans="2:65" s="1" customFormat="1" ht="19.5">
      <c r="B616" s="32"/>
      <c r="D616" s="149" t="s">
        <v>167</v>
      </c>
      <c r="F616" s="150" t="s">
        <v>726</v>
      </c>
      <c r="I616" s="151"/>
      <c r="L616" s="32"/>
      <c r="M616" s="152"/>
      <c r="T616" s="56"/>
      <c r="AT616" s="17" t="s">
        <v>167</v>
      </c>
      <c r="AU616" s="17" t="s">
        <v>90</v>
      </c>
    </row>
    <row r="617" spans="2:65" s="13" customFormat="1" ht="11.25">
      <c r="B617" s="161"/>
      <c r="D617" s="149" t="s">
        <v>171</v>
      </c>
      <c r="E617" s="162" t="s">
        <v>1</v>
      </c>
      <c r="F617" s="163" t="s">
        <v>165</v>
      </c>
      <c r="H617" s="164">
        <v>4</v>
      </c>
      <c r="I617" s="165"/>
      <c r="L617" s="161"/>
      <c r="M617" s="166"/>
      <c r="T617" s="167"/>
      <c r="AT617" s="162" t="s">
        <v>171</v>
      </c>
      <c r="AU617" s="162" t="s">
        <v>90</v>
      </c>
      <c r="AV617" s="13" t="s">
        <v>90</v>
      </c>
      <c r="AW617" s="13" t="s">
        <v>36</v>
      </c>
      <c r="AX617" s="13" t="s">
        <v>80</v>
      </c>
      <c r="AY617" s="162" t="s">
        <v>158</v>
      </c>
    </row>
    <row r="618" spans="2:65" s="14" customFormat="1" ht="11.25">
      <c r="B618" s="168"/>
      <c r="D618" s="149" t="s">
        <v>171</v>
      </c>
      <c r="E618" s="169" t="s">
        <v>1</v>
      </c>
      <c r="F618" s="170" t="s">
        <v>182</v>
      </c>
      <c r="H618" s="171">
        <v>4</v>
      </c>
      <c r="I618" s="172"/>
      <c r="L618" s="168"/>
      <c r="M618" s="173"/>
      <c r="T618" s="174"/>
      <c r="AT618" s="169" t="s">
        <v>171</v>
      </c>
      <c r="AU618" s="169" t="s">
        <v>90</v>
      </c>
      <c r="AV618" s="14" t="s">
        <v>165</v>
      </c>
      <c r="AW618" s="14" t="s">
        <v>36</v>
      </c>
      <c r="AX618" s="14" t="s">
        <v>88</v>
      </c>
      <c r="AY618" s="169" t="s">
        <v>158</v>
      </c>
    </row>
    <row r="619" spans="2:65" s="1" customFormat="1" ht="33" customHeight="1">
      <c r="B619" s="32"/>
      <c r="C619" s="136" t="s">
        <v>727</v>
      </c>
      <c r="D619" s="136" t="s">
        <v>160</v>
      </c>
      <c r="E619" s="137" t="s">
        <v>728</v>
      </c>
      <c r="F619" s="138" t="s">
        <v>729</v>
      </c>
      <c r="G619" s="139" t="s">
        <v>717</v>
      </c>
      <c r="H619" s="140">
        <v>17</v>
      </c>
      <c r="I619" s="141"/>
      <c r="J619" s="142">
        <f>ROUND(I619*H619,2)</f>
        <v>0</v>
      </c>
      <c r="K619" s="138" t="s">
        <v>270</v>
      </c>
      <c r="L619" s="32"/>
      <c r="M619" s="143" t="s">
        <v>1</v>
      </c>
      <c r="N619" s="144" t="s">
        <v>45</v>
      </c>
      <c r="P619" s="145">
        <f>O619*H619</f>
        <v>0</v>
      </c>
      <c r="Q619" s="145">
        <v>2E-3</v>
      </c>
      <c r="R619" s="145">
        <f>Q619*H619</f>
        <v>3.4000000000000002E-2</v>
      </c>
      <c r="S619" s="145">
        <v>0</v>
      </c>
      <c r="T619" s="146">
        <f>S619*H619</f>
        <v>0</v>
      </c>
      <c r="AR619" s="147" t="s">
        <v>165</v>
      </c>
      <c r="AT619" s="147" t="s">
        <v>160</v>
      </c>
      <c r="AU619" s="147" t="s">
        <v>90</v>
      </c>
      <c r="AY619" s="17" t="s">
        <v>158</v>
      </c>
      <c r="BE619" s="148">
        <f>IF(N619="základní",J619,0)</f>
        <v>0</v>
      </c>
      <c r="BF619" s="148">
        <f>IF(N619="snížená",J619,0)</f>
        <v>0</v>
      </c>
      <c r="BG619" s="148">
        <f>IF(N619="zákl. přenesená",J619,0)</f>
        <v>0</v>
      </c>
      <c r="BH619" s="148">
        <f>IF(N619="sníž. přenesená",J619,0)</f>
        <v>0</v>
      </c>
      <c r="BI619" s="148">
        <f>IF(N619="nulová",J619,0)</f>
        <v>0</v>
      </c>
      <c r="BJ619" s="17" t="s">
        <v>88</v>
      </c>
      <c r="BK619" s="148">
        <f>ROUND(I619*H619,2)</f>
        <v>0</v>
      </c>
      <c r="BL619" s="17" t="s">
        <v>165</v>
      </c>
      <c r="BM619" s="147" t="s">
        <v>730</v>
      </c>
    </row>
    <row r="620" spans="2:65" s="12" customFormat="1" ht="11.25">
      <c r="B620" s="155"/>
      <c r="D620" s="149" t="s">
        <v>171</v>
      </c>
      <c r="E620" s="156" t="s">
        <v>1</v>
      </c>
      <c r="F620" s="157" t="s">
        <v>719</v>
      </c>
      <c r="H620" s="156" t="s">
        <v>1</v>
      </c>
      <c r="I620" s="158"/>
      <c r="L620" s="155"/>
      <c r="M620" s="159"/>
      <c r="T620" s="160"/>
      <c r="AT620" s="156" t="s">
        <v>171</v>
      </c>
      <c r="AU620" s="156" t="s">
        <v>90</v>
      </c>
      <c r="AV620" s="12" t="s">
        <v>88</v>
      </c>
      <c r="AW620" s="12" t="s">
        <v>36</v>
      </c>
      <c r="AX620" s="12" t="s">
        <v>80</v>
      </c>
      <c r="AY620" s="156" t="s">
        <v>158</v>
      </c>
    </row>
    <row r="621" spans="2:65" s="12" customFormat="1" ht="22.5">
      <c r="B621" s="155"/>
      <c r="D621" s="149" t="s">
        <v>171</v>
      </c>
      <c r="E621" s="156" t="s">
        <v>1</v>
      </c>
      <c r="F621" s="157" t="s">
        <v>731</v>
      </c>
      <c r="H621" s="156" t="s">
        <v>1</v>
      </c>
      <c r="I621" s="158"/>
      <c r="L621" s="155"/>
      <c r="M621" s="159"/>
      <c r="T621" s="160"/>
      <c r="AT621" s="156" t="s">
        <v>171</v>
      </c>
      <c r="AU621" s="156" t="s">
        <v>90</v>
      </c>
      <c r="AV621" s="12" t="s">
        <v>88</v>
      </c>
      <c r="AW621" s="12" t="s">
        <v>36</v>
      </c>
      <c r="AX621" s="12" t="s">
        <v>80</v>
      </c>
      <c r="AY621" s="156" t="s">
        <v>158</v>
      </c>
    </row>
    <row r="622" spans="2:65" s="13" customFormat="1" ht="11.25">
      <c r="B622" s="161"/>
      <c r="D622" s="149" t="s">
        <v>171</v>
      </c>
      <c r="E622" s="162" t="s">
        <v>1</v>
      </c>
      <c r="F622" s="163" t="s">
        <v>732</v>
      </c>
      <c r="H622" s="164">
        <v>17</v>
      </c>
      <c r="I622" s="165"/>
      <c r="L622" s="161"/>
      <c r="M622" s="166"/>
      <c r="T622" s="167"/>
      <c r="AT622" s="162" t="s">
        <v>171</v>
      </c>
      <c r="AU622" s="162" t="s">
        <v>90</v>
      </c>
      <c r="AV622" s="13" t="s">
        <v>90</v>
      </c>
      <c r="AW622" s="13" t="s">
        <v>36</v>
      </c>
      <c r="AX622" s="13" t="s">
        <v>80</v>
      </c>
      <c r="AY622" s="162" t="s">
        <v>158</v>
      </c>
    </row>
    <row r="623" spans="2:65" s="14" customFormat="1" ht="11.25">
      <c r="B623" s="168"/>
      <c r="D623" s="149" t="s">
        <v>171</v>
      </c>
      <c r="E623" s="169" t="s">
        <v>1</v>
      </c>
      <c r="F623" s="170" t="s">
        <v>182</v>
      </c>
      <c r="H623" s="171">
        <v>17</v>
      </c>
      <c r="I623" s="172"/>
      <c r="L623" s="168"/>
      <c r="M623" s="173"/>
      <c r="T623" s="174"/>
      <c r="AT623" s="169" t="s">
        <v>171</v>
      </c>
      <c r="AU623" s="169" t="s">
        <v>90</v>
      </c>
      <c r="AV623" s="14" t="s">
        <v>165</v>
      </c>
      <c r="AW623" s="14" t="s">
        <v>36</v>
      </c>
      <c r="AX623" s="14" t="s">
        <v>88</v>
      </c>
      <c r="AY623" s="169" t="s">
        <v>158</v>
      </c>
    </row>
    <row r="624" spans="2:65" s="1" customFormat="1" ht="24.2" customHeight="1">
      <c r="B624" s="32"/>
      <c r="C624" s="136" t="s">
        <v>733</v>
      </c>
      <c r="D624" s="136" t="s">
        <v>160</v>
      </c>
      <c r="E624" s="137" t="s">
        <v>734</v>
      </c>
      <c r="F624" s="138" t="s">
        <v>735</v>
      </c>
      <c r="G624" s="139" t="s">
        <v>717</v>
      </c>
      <c r="H624" s="140">
        <v>85.17</v>
      </c>
      <c r="I624" s="141"/>
      <c r="J624" s="142">
        <f>ROUND(I624*H624,2)</f>
        <v>0</v>
      </c>
      <c r="K624" s="138" t="s">
        <v>270</v>
      </c>
      <c r="L624" s="32"/>
      <c r="M624" s="143" t="s">
        <v>1</v>
      </c>
      <c r="N624" s="144" t="s">
        <v>45</v>
      </c>
      <c r="P624" s="145">
        <f>O624*H624</f>
        <v>0</v>
      </c>
      <c r="Q624" s="145">
        <v>1.3699999999999999E-3</v>
      </c>
      <c r="R624" s="145">
        <f>Q624*H624</f>
        <v>0.11668289999999999</v>
      </c>
      <c r="S624" s="145">
        <v>0</v>
      </c>
      <c r="T624" s="146">
        <f>S624*H624</f>
        <v>0</v>
      </c>
      <c r="AR624" s="147" t="s">
        <v>165</v>
      </c>
      <c r="AT624" s="147" t="s">
        <v>160</v>
      </c>
      <c r="AU624" s="147" t="s">
        <v>90</v>
      </c>
      <c r="AY624" s="17" t="s">
        <v>158</v>
      </c>
      <c r="BE624" s="148">
        <f>IF(N624="základní",J624,0)</f>
        <v>0</v>
      </c>
      <c r="BF624" s="148">
        <f>IF(N624="snížená",J624,0)</f>
        <v>0</v>
      </c>
      <c r="BG624" s="148">
        <f>IF(N624="zákl. přenesená",J624,0)</f>
        <v>0</v>
      </c>
      <c r="BH624" s="148">
        <f>IF(N624="sníž. přenesená",J624,0)</f>
        <v>0</v>
      </c>
      <c r="BI624" s="148">
        <f>IF(N624="nulová",J624,0)</f>
        <v>0</v>
      </c>
      <c r="BJ624" s="17" t="s">
        <v>88</v>
      </c>
      <c r="BK624" s="148">
        <f>ROUND(I624*H624,2)</f>
        <v>0</v>
      </c>
      <c r="BL624" s="17" t="s">
        <v>165</v>
      </c>
      <c r="BM624" s="147" t="s">
        <v>736</v>
      </c>
    </row>
    <row r="625" spans="2:65" s="12" customFormat="1" ht="11.25">
      <c r="B625" s="155"/>
      <c r="D625" s="149" t="s">
        <v>171</v>
      </c>
      <c r="E625" s="156" t="s">
        <v>1</v>
      </c>
      <c r="F625" s="157" t="s">
        <v>737</v>
      </c>
      <c r="H625" s="156" t="s">
        <v>1</v>
      </c>
      <c r="I625" s="158"/>
      <c r="L625" s="155"/>
      <c r="M625" s="159"/>
      <c r="T625" s="160"/>
      <c r="AT625" s="156" t="s">
        <v>171</v>
      </c>
      <c r="AU625" s="156" t="s">
        <v>90</v>
      </c>
      <c r="AV625" s="12" t="s">
        <v>88</v>
      </c>
      <c r="AW625" s="12" t="s">
        <v>36</v>
      </c>
      <c r="AX625" s="12" t="s">
        <v>80</v>
      </c>
      <c r="AY625" s="156" t="s">
        <v>158</v>
      </c>
    </row>
    <row r="626" spans="2:65" s="12" customFormat="1" ht="11.25">
      <c r="B626" s="155"/>
      <c r="D626" s="149" t="s">
        <v>171</v>
      </c>
      <c r="E626" s="156" t="s">
        <v>1</v>
      </c>
      <c r="F626" s="157" t="s">
        <v>738</v>
      </c>
      <c r="H626" s="156" t="s">
        <v>1</v>
      </c>
      <c r="I626" s="158"/>
      <c r="L626" s="155"/>
      <c r="M626" s="159"/>
      <c r="T626" s="160"/>
      <c r="AT626" s="156" t="s">
        <v>171</v>
      </c>
      <c r="AU626" s="156" t="s">
        <v>90</v>
      </c>
      <c r="AV626" s="12" t="s">
        <v>88</v>
      </c>
      <c r="AW626" s="12" t="s">
        <v>36</v>
      </c>
      <c r="AX626" s="12" t="s">
        <v>80</v>
      </c>
      <c r="AY626" s="156" t="s">
        <v>158</v>
      </c>
    </row>
    <row r="627" spans="2:65" s="13" customFormat="1" ht="11.25">
      <c r="B627" s="161"/>
      <c r="D627" s="149" t="s">
        <v>171</v>
      </c>
      <c r="E627" s="162" t="s">
        <v>1</v>
      </c>
      <c r="F627" s="163" t="s">
        <v>739</v>
      </c>
      <c r="H627" s="164">
        <v>85.17</v>
      </c>
      <c r="I627" s="165"/>
      <c r="L627" s="161"/>
      <c r="M627" s="166"/>
      <c r="T627" s="167"/>
      <c r="AT627" s="162" t="s">
        <v>171</v>
      </c>
      <c r="AU627" s="162" t="s">
        <v>90</v>
      </c>
      <c r="AV627" s="13" t="s">
        <v>90</v>
      </c>
      <c r="AW627" s="13" t="s">
        <v>36</v>
      </c>
      <c r="AX627" s="13" t="s">
        <v>80</v>
      </c>
      <c r="AY627" s="162" t="s">
        <v>158</v>
      </c>
    </row>
    <row r="628" spans="2:65" s="14" customFormat="1" ht="11.25">
      <c r="B628" s="168"/>
      <c r="D628" s="149" t="s">
        <v>171</v>
      </c>
      <c r="E628" s="169" t="s">
        <v>1</v>
      </c>
      <c r="F628" s="170" t="s">
        <v>182</v>
      </c>
      <c r="H628" s="171">
        <v>85.17</v>
      </c>
      <c r="I628" s="172"/>
      <c r="L628" s="168"/>
      <c r="M628" s="173"/>
      <c r="T628" s="174"/>
      <c r="AT628" s="169" t="s">
        <v>171</v>
      </c>
      <c r="AU628" s="169" t="s">
        <v>90</v>
      </c>
      <c r="AV628" s="14" t="s">
        <v>165</v>
      </c>
      <c r="AW628" s="14" t="s">
        <v>36</v>
      </c>
      <c r="AX628" s="14" t="s">
        <v>88</v>
      </c>
      <c r="AY628" s="169" t="s">
        <v>158</v>
      </c>
    </row>
    <row r="629" spans="2:65" s="1" customFormat="1" ht="21.75" customHeight="1">
      <c r="B629" s="32"/>
      <c r="C629" s="136" t="s">
        <v>740</v>
      </c>
      <c r="D629" s="136" t="s">
        <v>160</v>
      </c>
      <c r="E629" s="137" t="s">
        <v>741</v>
      </c>
      <c r="F629" s="138" t="s">
        <v>742</v>
      </c>
      <c r="G629" s="139" t="s">
        <v>356</v>
      </c>
      <c r="H629" s="140">
        <v>307.68</v>
      </c>
      <c r="I629" s="141"/>
      <c r="J629" s="142">
        <f>ROUND(I629*H629,2)</f>
        <v>0</v>
      </c>
      <c r="K629" s="138" t="s">
        <v>743</v>
      </c>
      <c r="L629" s="32"/>
      <c r="M629" s="143" t="s">
        <v>1</v>
      </c>
      <c r="N629" s="144" t="s">
        <v>45</v>
      </c>
      <c r="P629" s="145">
        <f>O629*H629</f>
        <v>0</v>
      </c>
      <c r="Q629" s="145">
        <v>4.4000000000000002E-4</v>
      </c>
      <c r="R629" s="145">
        <f>Q629*H629</f>
        <v>0.13537920000000001</v>
      </c>
      <c r="S629" s="145">
        <v>0</v>
      </c>
      <c r="T629" s="146">
        <f>S629*H629</f>
        <v>0</v>
      </c>
      <c r="AR629" s="147" t="s">
        <v>165</v>
      </c>
      <c r="AT629" s="147" t="s">
        <v>160</v>
      </c>
      <c r="AU629" s="147" t="s">
        <v>90</v>
      </c>
      <c r="AY629" s="17" t="s">
        <v>158</v>
      </c>
      <c r="BE629" s="148">
        <f>IF(N629="základní",J629,0)</f>
        <v>0</v>
      </c>
      <c r="BF629" s="148">
        <f>IF(N629="snížená",J629,0)</f>
        <v>0</v>
      </c>
      <c r="BG629" s="148">
        <f>IF(N629="zákl. přenesená",J629,0)</f>
        <v>0</v>
      </c>
      <c r="BH629" s="148">
        <f>IF(N629="sníž. přenesená",J629,0)</f>
        <v>0</v>
      </c>
      <c r="BI629" s="148">
        <f>IF(N629="nulová",J629,0)</f>
        <v>0</v>
      </c>
      <c r="BJ629" s="17" t="s">
        <v>88</v>
      </c>
      <c r="BK629" s="148">
        <f>ROUND(I629*H629,2)</f>
        <v>0</v>
      </c>
      <c r="BL629" s="17" t="s">
        <v>165</v>
      </c>
      <c r="BM629" s="147" t="s">
        <v>744</v>
      </c>
    </row>
    <row r="630" spans="2:65" s="12" customFormat="1" ht="11.25">
      <c r="B630" s="155"/>
      <c r="D630" s="149" t="s">
        <v>171</v>
      </c>
      <c r="E630" s="156" t="s">
        <v>1</v>
      </c>
      <c r="F630" s="157" t="s">
        <v>745</v>
      </c>
      <c r="H630" s="156" t="s">
        <v>1</v>
      </c>
      <c r="I630" s="158"/>
      <c r="L630" s="155"/>
      <c r="M630" s="159"/>
      <c r="T630" s="160"/>
      <c r="AT630" s="156" t="s">
        <v>171</v>
      </c>
      <c r="AU630" s="156" t="s">
        <v>90</v>
      </c>
      <c r="AV630" s="12" t="s">
        <v>88</v>
      </c>
      <c r="AW630" s="12" t="s">
        <v>36</v>
      </c>
      <c r="AX630" s="12" t="s">
        <v>80</v>
      </c>
      <c r="AY630" s="156" t="s">
        <v>158</v>
      </c>
    </row>
    <row r="631" spans="2:65" s="12" customFormat="1" ht="11.25">
      <c r="B631" s="155"/>
      <c r="D631" s="149" t="s">
        <v>171</v>
      </c>
      <c r="E631" s="156" t="s">
        <v>1</v>
      </c>
      <c r="F631" s="157" t="s">
        <v>746</v>
      </c>
      <c r="H631" s="156" t="s">
        <v>1</v>
      </c>
      <c r="I631" s="158"/>
      <c r="L631" s="155"/>
      <c r="M631" s="159"/>
      <c r="T631" s="160"/>
      <c r="AT631" s="156" t="s">
        <v>171</v>
      </c>
      <c r="AU631" s="156" t="s">
        <v>90</v>
      </c>
      <c r="AV631" s="12" t="s">
        <v>88</v>
      </c>
      <c r="AW631" s="12" t="s">
        <v>36</v>
      </c>
      <c r="AX631" s="12" t="s">
        <v>80</v>
      </c>
      <c r="AY631" s="156" t="s">
        <v>158</v>
      </c>
    </row>
    <row r="632" spans="2:65" s="13" customFormat="1" ht="11.25">
      <c r="B632" s="161"/>
      <c r="D632" s="149" t="s">
        <v>171</v>
      </c>
      <c r="E632" s="162" t="s">
        <v>1</v>
      </c>
      <c r="F632" s="163" t="s">
        <v>747</v>
      </c>
      <c r="H632" s="164">
        <v>307.68</v>
      </c>
      <c r="I632" s="165"/>
      <c r="L632" s="161"/>
      <c r="M632" s="166"/>
      <c r="T632" s="167"/>
      <c r="AT632" s="162" t="s">
        <v>171</v>
      </c>
      <c r="AU632" s="162" t="s">
        <v>90</v>
      </c>
      <c r="AV632" s="13" t="s">
        <v>90</v>
      </c>
      <c r="AW632" s="13" t="s">
        <v>36</v>
      </c>
      <c r="AX632" s="13" t="s">
        <v>80</v>
      </c>
      <c r="AY632" s="162" t="s">
        <v>158</v>
      </c>
    </row>
    <row r="633" spans="2:65" s="14" customFormat="1" ht="11.25">
      <c r="B633" s="168"/>
      <c r="D633" s="149" t="s">
        <v>171</v>
      </c>
      <c r="E633" s="169" t="s">
        <v>1</v>
      </c>
      <c r="F633" s="170" t="s">
        <v>182</v>
      </c>
      <c r="H633" s="171">
        <v>307.68</v>
      </c>
      <c r="I633" s="172"/>
      <c r="L633" s="168"/>
      <c r="M633" s="173"/>
      <c r="T633" s="174"/>
      <c r="AT633" s="169" t="s">
        <v>171</v>
      </c>
      <c r="AU633" s="169" t="s">
        <v>90</v>
      </c>
      <c r="AV633" s="14" t="s">
        <v>165</v>
      </c>
      <c r="AW633" s="14" t="s">
        <v>36</v>
      </c>
      <c r="AX633" s="14" t="s">
        <v>88</v>
      </c>
      <c r="AY633" s="169" t="s">
        <v>158</v>
      </c>
    </row>
    <row r="634" spans="2:65" s="1" customFormat="1" ht="24.2" customHeight="1">
      <c r="B634" s="32"/>
      <c r="C634" s="176" t="s">
        <v>748</v>
      </c>
      <c r="D634" s="176" t="s">
        <v>336</v>
      </c>
      <c r="E634" s="177" t="s">
        <v>749</v>
      </c>
      <c r="F634" s="178" t="s">
        <v>750</v>
      </c>
      <c r="G634" s="179" t="s">
        <v>339</v>
      </c>
      <c r="H634" s="180">
        <v>5.0000000000000001E-3</v>
      </c>
      <c r="I634" s="181"/>
      <c r="J634" s="182">
        <f>ROUND(I634*H634,2)</f>
        <v>0</v>
      </c>
      <c r="K634" s="178" t="s">
        <v>164</v>
      </c>
      <c r="L634" s="183"/>
      <c r="M634" s="184" t="s">
        <v>1</v>
      </c>
      <c r="N634" s="185" t="s">
        <v>45</v>
      </c>
      <c r="P634" s="145">
        <f>O634*H634</f>
        <v>0</v>
      </c>
      <c r="Q634" s="145">
        <v>1</v>
      </c>
      <c r="R634" s="145">
        <f>Q634*H634</f>
        <v>5.0000000000000001E-3</v>
      </c>
      <c r="S634" s="145">
        <v>0</v>
      </c>
      <c r="T634" s="146">
        <f>S634*H634</f>
        <v>0</v>
      </c>
      <c r="AR634" s="147" t="s">
        <v>223</v>
      </c>
      <c r="AT634" s="147" t="s">
        <v>336</v>
      </c>
      <c r="AU634" s="147" t="s">
        <v>90</v>
      </c>
      <c r="AY634" s="17" t="s">
        <v>158</v>
      </c>
      <c r="BE634" s="148">
        <f>IF(N634="základní",J634,0)</f>
        <v>0</v>
      </c>
      <c r="BF634" s="148">
        <f>IF(N634="snížená",J634,0)</f>
        <v>0</v>
      </c>
      <c r="BG634" s="148">
        <f>IF(N634="zákl. přenesená",J634,0)</f>
        <v>0</v>
      </c>
      <c r="BH634" s="148">
        <f>IF(N634="sníž. přenesená",J634,0)</f>
        <v>0</v>
      </c>
      <c r="BI634" s="148">
        <f>IF(N634="nulová",J634,0)</f>
        <v>0</v>
      </c>
      <c r="BJ634" s="17" t="s">
        <v>88</v>
      </c>
      <c r="BK634" s="148">
        <f>ROUND(I634*H634,2)</f>
        <v>0</v>
      </c>
      <c r="BL634" s="17" t="s">
        <v>165</v>
      </c>
      <c r="BM634" s="147" t="s">
        <v>751</v>
      </c>
    </row>
    <row r="635" spans="2:65" s="1" customFormat="1" ht="19.5">
      <c r="B635" s="32"/>
      <c r="D635" s="149" t="s">
        <v>167</v>
      </c>
      <c r="F635" s="150" t="s">
        <v>750</v>
      </c>
      <c r="I635" s="151"/>
      <c r="L635" s="32"/>
      <c r="M635" s="152"/>
      <c r="T635" s="56"/>
      <c r="AT635" s="17" t="s">
        <v>167</v>
      </c>
      <c r="AU635" s="17" t="s">
        <v>90</v>
      </c>
    </row>
    <row r="636" spans="2:65" s="12" customFormat="1" ht="11.25">
      <c r="B636" s="155"/>
      <c r="D636" s="149" t="s">
        <v>171</v>
      </c>
      <c r="E636" s="156" t="s">
        <v>1</v>
      </c>
      <c r="F636" s="157" t="s">
        <v>752</v>
      </c>
      <c r="H636" s="156" t="s">
        <v>1</v>
      </c>
      <c r="I636" s="158"/>
      <c r="L636" s="155"/>
      <c r="M636" s="159"/>
      <c r="T636" s="160"/>
      <c r="AT636" s="156" t="s">
        <v>171</v>
      </c>
      <c r="AU636" s="156" t="s">
        <v>90</v>
      </c>
      <c r="AV636" s="12" t="s">
        <v>88</v>
      </c>
      <c r="AW636" s="12" t="s">
        <v>36</v>
      </c>
      <c r="AX636" s="12" t="s">
        <v>80</v>
      </c>
      <c r="AY636" s="156" t="s">
        <v>158</v>
      </c>
    </row>
    <row r="637" spans="2:65" s="13" customFormat="1" ht="11.25">
      <c r="B637" s="161"/>
      <c r="D637" s="149" t="s">
        <v>171</v>
      </c>
      <c r="E637" s="162" t="s">
        <v>1</v>
      </c>
      <c r="F637" s="163" t="s">
        <v>753</v>
      </c>
      <c r="H637" s="164">
        <v>5.0000000000000001E-3</v>
      </c>
      <c r="I637" s="165"/>
      <c r="L637" s="161"/>
      <c r="M637" s="166"/>
      <c r="T637" s="167"/>
      <c r="AT637" s="162" t="s">
        <v>171</v>
      </c>
      <c r="AU637" s="162" t="s">
        <v>90</v>
      </c>
      <c r="AV637" s="13" t="s">
        <v>90</v>
      </c>
      <c r="AW637" s="13" t="s">
        <v>36</v>
      </c>
      <c r="AX637" s="13" t="s">
        <v>80</v>
      </c>
      <c r="AY637" s="162" t="s">
        <v>158</v>
      </c>
    </row>
    <row r="638" spans="2:65" s="14" customFormat="1" ht="11.25">
      <c r="B638" s="168"/>
      <c r="D638" s="149" t="s">
        <v>171</v>
      </c>
      <c r="E638" s="169" t="s">
        <v>1</v>
      </c>
      <c r="F638" s="170" t="s">
        <v>182</v>
      </c>
      <c r="H638" s="171">
        <v>5.0000000000000001E-3</v>
      </c>
      <c r="I638" s="172"/>
      <c r="L638" s="168"/>
      <c r="M638" s="173"/>
      <c r="T638" s="174"/>
      <c r="AT638" s="169" t="s">
        <v>171</v>
      </c>
      <c r="AU638" s="169" t="s">
        <v>90</v>
      </c>
      <c r="AV638" s="14" t="s">
        <v>165</v>
      </c>
      <c r="AW638" s="14" t="s">
        <v>36</v>
      </c>
      <c r="AX638" s="14" t="s">
        <v>88</v>
      </c>
      <c r="AY638" s="169" t="s">
        <v>158</v>
      </c>
    </row>
    <row r="639" spans="2:65" s="1" customFormat="1" ht="24.2" customHeight="1">
      <c r="B639" s="32"/>
      <c r="C639" s="136" t="s">
        <v>754</v>
      </c>
      <c r="D639" s="136" t="s">
        <v>160</v>
      </c>
      <c r="E639" s="137" t="s">
        <v>755</v>
      </c>
      <c r="F639" s="138" t="s">
        <v>756</v>
      </c>
      <c r="G639" s="139" t="s">
        <v>215</v>
      </c>
      <c r="H639" s="140">
        <v>39.85</v>
      </c>
      <c r="I639" s="141"/>
      <c r="J639" s="142">
        <f>ROUND(I639*H639,2)</f>
        <v>0</v>
      </c>
      <c r="K639" s="138" t="s">
        <v>164</v>
      </c>
      <c r="L639" s="32"/>
      <c r="M639" s="143" t="s">
        <v>1</v>
      </c>
      <c r="N639" s="144" t="s">
        <v>45</v>
      </c>
      <c r="P639" s="145">
        <f>O639*H639</f>
        <v>0</v>
      </c>
      <c r="Q639" s="145">
        <v>0</v>
      </c>
      <c r="R639" s="145">
        <f>Q639*H639</f>
        <v>0</v>
      </c>
      <c r="S639" s="145">
        <v>2.9</v>
      </c>
      <c r="T639" s="146">
        <f>S639*H639</f>
        <v>115.565</v>
      </c>
      <c r="AR639" s="147" t="s">
        <v>165</v>
      </c>
      <c r="AT639" s="147" t="s">
        <v>160</v>
      </c>
      <c r="AU639" s="147" t="s">
        <v>90</v>
      </c>
      <c r="AY639" s="17" t="s">
        <v>158</v>
      </c>
      <c r="BE639" s="148">
        <f>IF(N639="základní",J639,0)</f>
        <v>0</v>
      </c>
      <c r="BF639" s="148">
        <f>IF(N639="snížená",J639,0)</f>
        <v>0</v>
      </c>
      <c r="BG639" s="148">
        <f>IF(N639="zákl. přenesená",J639,0)</f>
        <v>0</v>
      </c>
      <c r="BH639" s="148">
        <f>IF(N639="sníž. přenesená",J639,0)</f>
        <v>0</v>
      </c>
      <c r="BI639" s="148">
        <f>IF(N639="nulová",J639,0)</f>
        <v>0</v>
      </c>
      <c r="BJ639" s="17" t="s">
        <v>88</v>
      </c>
      <c r="BK639" s="148">
        <f>ROUND(I639*H639,2)</f>
        <v>0</v>
      </c>
      <c r="BL639" s="17" t="s">
        <v>165</v>
      </c>
      <c r="BM639" s="147" t="s">
        <v>757</v>
      </c>
    </row>
    <row r="640" spans="2:65" s="1" customFormat="1" ht="39">
      <c r="B640" s="32"/>
      <c r="D640" s="149" t="s">
        <v>167</v>
      </c>
      <c r="F640" s="150" t="s">
        <v>758</v>
      </c>
      <c r="I640" s="151"/>
      <c r="L640" s="32"/>
      <c r="M640" s="152"/>
      <c r="T640" s="56"/>
      <c r="AT640" s="17" t="s">
        <v>167</v>
      </c>
      <c r="AU640" s="17" t="s">
        <v>90</v>
      </c>
    </row>
    <row r="641" spans="2:65" s="1" customFormat="1" ht="11.25">
      <c r="B641" s="32"/>
      <c r="D641" s="153" t="s">
        <v>169</v>
      </c>
      <c r="F641" s="154" t="s">
        <v>759</v>
      </c>
      <c r="I641" s="151"/>
      <c r="L641" s="32"/>
      <c r="M641" s="152"/>
      <c r="T641" s="56"/>
      <c r="AT641" s="17" t="s">
        <v>169</v>
      </c>
      <c r="AU641" s="17" t="s">
        <v>90</v>
      </c>
    </row>
    <row r="642" spans="2:65" s="12" customFormat="1" ht="11.25">
      <c r="B642" s="155"/>
      <c r="D642" s="149" t="s">
        <v>171</v>
      </c>
      <c r="E642" s="156" t="s">
        <v>1</v>
      </c>
      <c r="F642" s="157" t="s">
        <v>760</v>
      </c>
      <c r="H642" s="156" t="s">
        <v>1</v>
      </c>
      <c r="I642" s="158"/>
      <c r="L642" s="155"/>
      <c r="M642" s="159"/>
      <c r="T642" s="160"/>
      <c r="AT642" s="156" t="s">
        <v>171</v>
      </c>
      <c r="AU642" s="156" t="s">
        <v>90</v>
      </c>
      <c r="AV642" s="12" t="s">
        <v>88</v>
      </c>
      <c r="AW642" s="12" t="s">
        <v>36</v>
      </c>
      <c r="AX642" s="12" t="s">
        <v>80</v>
      </c>
      <c r="AY642" s="156" t="s">
        <v>158</v>
      </c>
    </row>
    <row r="643" spans="2:65" s="13" customFormat="1" ht="11.25">
      <c r="B643" s="161"/>
      <c r="D643" s="149" t="s">
        <v>171</v>
      </c>
      <c r="E643" s="162" t="s">
        <v>1</v>
      </c>
      <c r="F643" s="163" t="s">
        <v>761</v>
      </c>
      <c r="H643" s="164">
        <v>39.85</v>
      </c>
      <c r="I643" s="165"/>
      <c r="L643" s="161"/>
      <c r="M643" s="166"/>
      <c r="T643" s="167"/>
      <c r="AT643" s="162" t="s">
        <v>171</v>
      </c>
      <c r="AU643" s="162" t="s">
        <v>90</v>
      </c>
      <c r="AV643" s="13" t="s">
        <v>90</v>
      </c>
      <c r="AW643" s="13" t="s">
        <v>36</v>
      </c>
      <c r="AX643" s="13" t="s">
        <v>80</v>
      </c>
      <c r="AY643" s="162" t="s">
        <v>158</v>
      </c>
    </row>
    <row r="644" spans="2:65" s="14" customFormat="1" ht="11.25">
      <c r="B644" s="168"/>
      <c r="D644" s="149" t="s">
        <v>171</v>
      </c>
      <c r="E644" s="169" t="s">
        <v>1</v>
      </c>
      <c r="F644" s="170" t="s">
        <v>182</v>
      </c>
      <c r="H644" s="171">
        <v>39.85</v>
      </c>
      <c r="I644" s="172"/>
      <c r="L644" s="168"/>
      <c r="M644" s="173"/>
      <c r="T644" s="174"/>
      <c r="AT644" s="169" t="s">
        <v>171</v>
      </c>
      <c r="AU644" s="169" t="s">
        <v>90</v>
      </c>
      <c r="AV644" s="14" t="s">
        <v>165</v>
      </c>
      <c r="AW644" s="14" t="s">
        <v>36</v>
      </c>
      <c r="AX644" s="14" t="s">
        <v>88</v>
      </c>
      <c r="AY644" s="169" t="s">
        <v>158</v>
      </c>
    </row>
    <row r="645" spans="2:65" s="1" customFormat="1" ht="24.2" customHeight="1">
      <c r="B645" s="32"/>
      <c r="C645" s="136" t="s">
        <v>762</v>
      </c>
      <c r="D645" s="136" t="s">
        <v>160</v>
      </c>
      <c r="E645" s="137" t="s">
        <v>763</v>
      </c>
      <c r="F645" s="138" t="s">
        <v>764</v>
      </c>
      <c r="G645" s="139" t="s">
        <v>215</v>
      </c>
      <c r="H645" s="140">
        <v>26.8</v>
      </c>
      <c r="I645" s="141"/>
      <c r="J645" s="142">
        <f>ROUND(I645*H645,2)</f>
        <v>0</v>
      </c>
      <c r="K645" s="138" t="s">
        <v>164</v>
      </c>
      <c r="L645" s="32"/>
      <c r="M645" s="143" t="s">
        <v>1</v>
      </c>
      <c r="N645" s="144" t="s">
        <v>45</v>
      </c>
      <c r="P645" s="145">
        <f>O645*H645</f>
        <v>0</v>
      </c>
      <c r="Q645" s="145">
        <v>0</v>
      </c>
      <c r="R645" s="145">
        <f>Q645*H645</f>
        <v>0</v>
      </c>
      <c r="S645" s="145">
        <v>2.2000000000000002</v>
      </c>
      <c r="T645" s="146">
        <f>S645*H645</f>
        <v>58.960000000000008</v>
      </c>
      <c r="AR645" s="147" t="s">
        <v>165</v>
      </c>
      <c r="AT645" s="147" t="s">
        <v>160</v>
      </c>
      <c r="AU645" s="147" t="s">
        <v>90</v>
      </c>
      <c r="AY645" s="17" t="s">
        <v>158</v>
      </c>
      <c r="BE645" s="148">
        <f>IF(N645="základní",J645,0)</f>
        <v>0</v>
      </c>
      <c r="BF645" s="148">
        <f>IF(N645="snížená",J645,0)</f>
        <v>0</v>
      </c>
      <c r="BG645" s="148">
        <f>IF(N645="zákl. přenesená",J645,0)</f>
        <v>0</v>
      </c>
      <c r="BH645" s="148">
        <f>IF(N645="sníž. přenesená",J645,0)</f>
        <v>0</v>
      </c>
      <c r="BI645" s="148">
        <f>IF(N645="nulová",J645,0)</f>
        <v>0</v>
      </c>
      <c r="BJ645" s="17" t="s">
        <v>88</v>
      </c>
      <c r="BK645" s="148">
        <f>ROUND(I645*H645,2)</f>
        <v>0</v>
      </c>
      <c r="BL645" s="17" t="s">
        <v>165</v>
      </c>
      <c r="BM645" s="147" t="s">
        <v>765</v>
      </c>
    </row>
    <row r="646" spans="2:65" s="1" customFormat="1" ht="29.25">
      <c r="B646" s="32"/>
      <c r="D646" s="149" t="s">
        <v>167</v>
      </c>
      <c r="F646" s="150" t="s">
        <v>766</v>
      </c>
      <c r="I646" s="151"/>
      <c r="L646" s="32"/>
      <c r="M646" s="152"/>
      <c r="T646" s="56"/>
      <c r="AT646" s="17" t="s">
        <v>167</v>
      </c>
      <c r="AU646" s="17" t="s">
        <v>90</v>
      </c>
    </row>
    <row r="647" spans="2:65" s="1" customFormat="1" ht="11.25">
      <c r="B647" s="32"/>
      <c r="D647" s="153" t="s">
        <v>169</v>
      </c>
      <c r="F647" s="154" t="s">
        <v>767</v>
      </c>
      <c r="I647" s="151"/>
      <c r="L647" s="32"/>
      <c r="M647" s="152"/>
      <c r="T647" s="56"/>
      <c r="AT647" s="17" t="s">
        <v>169</v>
      </c>
      <c r="AU647" s="17" t="s">
        <v>90</v>
      </c>
    </row>
    <row r="648" spans="2:65" s="12" customFormat="1" ht="11.25">
      <c r="B648" s="155"/>
      <c r="D648" s="149" t="s">
        <v>171</v>
      </c>
      <c r="E648" s="156" t="s">
        <v>1</v>
      </c>
      <c r="F648" s="157" t="s">
        <v>220</v>
      </c>
      <c r="H648" s="156" t="s">
        <v>1</v>
      </c>
      <c r="I648" s="158"/>
      <c r="L648" s="155"/>
      <c r="M648" s="159"/>
      <c r="T648" s="160"/>
      <c r="AT648" s="156" t="s">
        <v>171</v>
      </c>
      <c r="AU648" s="156" t="s">
        <v>90</v>
      </c>
      <c r="AV648" s="12" t="s">
        <v>88</v>
      </c>
      <c r="AW648" s="12" t="s">
        <v>36</v>
      </c>
      <c r="AX648" s="12" t="s">
        <v>80</v>
      </c>
      <c r="AY648" s="156" t="s">
        <v>158</v>
      </c>
    </row>
    <row r="649" spans="2:65" s="12" customFormat="1" ht="11.25">
      <c r="B649" s="155"/>
      <c r="D649" s="149" t="s">
        <v>171</v>
      </c>
      <c r="E649" s="156" t="s">
        <v>1</v>
      </c>
      <c r="F649" s="157" t="s">
        <v>768</v>
      </c>
      <c r="H649" s="156" t="s">
        <v>1</v>
      </c>
      <c r="I649" s="158"/>
      <c r="L649" s="155"/>
      <c r="M649" s="159"/>
      <c r="T649" s="160"/>
      <c r="AT649" s="156" t="s">
        <v>171</v>
      </c>
      <c r="AU649" s="156" t="s">
        <v>90</v>
      </c>
      <c r="AV649" s="12" t="s">
        <v>88</v>
      </c>
      <c r="AW649" s="12" t="s">
        <v>36</v>
      </c>
      <c r="AX649" s="12" t="s">
        <v>80</v>
      </c>
      <c r="AY649" s="156" t="s">
        <v>158</v>
      </c>
    </row>
    <row r="650" spans="2:65" s="13" customFormat="1" ht="11.25">
      <c r="B650" s="161"/>
      <c r="D650" s="149" t="s">
        <v>171</v>
      </c>
      <c r="E650" s="162" t="s">
        <v>1</v>
      </c>
      <c r="F650" s="163" t="s">
        <v>769</v>
      </c>
      <c r="H650" s="164">
        <v>26.8</v>
      </c>
      <c r="I650" s="165"/>
      <c r="L650" s="161"/>
      <c r="M650" s="166"/>
      <c r="T650" s="167"/>
      <c r="AT650" s="162" t="s">
        <v>171</v>
      </c>
      <c r="AU650" s="162" t="s">
        <v>90</v>
      </c>
      <c r="AV650" s="13" t="s">
        <v>90</v>
      </c>
      <c r="AW650" s="13" t="s">
        <v>36</v>
      </c>
      <c r="AX650" s="13" t="s">
        <v>80</v>
      </c>
      <c r="AY650" s="162" t="s">
        <v>158</v>
      </c>
    </row>
    <row r="651" spans="2:65" s="14" customFormat="1" ht="11.25">
      <c r="B651" s="168"/>
      <c r="D651" s="149" t="s">
        <v>171</v>
      </c>
      <c r="E651" s="169" t="s">
        <v>1</v>
      </c>
      <c r="F651" s="170" t="s">
        <v>182</v>
      </c>
      <c r="H651" s="171">
        <v>26.8</v>
      </c>
      <c r="I651" s="172"/>
      <c r="L651" s="168"/>
      <c r="M651" s="173"/>
      <c r="T651" s="174"/>
      <c r="AT651" s="169" t="s">
        <v>171</v>
      </c>
      <c r="AU651" s="169" t="s">
        <v>90</v>
      </c>
      <c r="AV651" s="14" t="s">
        <v>165</v>
      </c>
      <c r="AW651" s="14" t="s">
        <v>36</v>
      </c>
      <c r="AX651" s="14" t="s">
        <v>88</v>
      </c>
      <c r="AY651" s="169" t="s">
        <v>158</v>
      </c>
    </row>
    <row r="652" spans="2:65" s="11" customFormat="1" ht="22.9" customHeight="1">
      <c r="B652" s="124"/>
      <c r="D652" s="125" t="s">
        <v>79</v>
      </c>
      <c r="E652" s="134" t="s">
        <v>770</v>
      </c>
      <c r="F652" s="134" t="s">
        <v>771</v>
      </c>
      <c r="I652" s="127"/>
      <c r="J652" s="135">
        <f>BK652</f>
        <v>0</v>
      </c>
      <c r="L652" s="124"/>
      <c r="M652" s="129"/>
      <c r="P652" s="130">
        <f>SUM(P653:P685)</f>
        <v>0</v>
      </c>
      <c r="R652" s="130">
        <f>SUM(R653:R685)</f>
        <v>0</v>
      </c>
      <c r="T652" s="131">
        <f>SUM(T653:T685)</f>
        <v>0</v>
      </c>
      <c r="AR652" s="125" t="s">
        <v>88</v>
      </c>
      <c r="AT652" s="132" t="s">
        <v>79</v>
      </c>
      <c r="AU652" s="132" t="s">
        <v>88</v>
      </c>
      <c r="AY652" s="125" t="s">
        <v>158</v>
      </c>
      <c r="BK652" s="133">
        <f>SUM(BK653:BK685)</f>
        <v>0</v>
      </c>
    </row>
    <row r="653" spans="2:65" s="1" customFormat="1" ht="33" customHeight="1">
      <c r="B653" s="32"/>
      <c r="C653" s="136" t="s">
        <v>772</v>
      </c>
      <c r="D653" s="136" t="s">
        <v>160</v>
      </c>
      <c r="E653" s="137" t="s">
        <v>773</v>
      </c>
      <c r="F653" s="138" t="s">
        <v>774</v>
      </c>
      <c r="G653" s="139" t="s">
        <v>339</v>
      </c>
      <c r="H653" s="140">
        <v>186.56200000000001</v>
      </c>
      <c r="I653" s="141"/>
      <c r="J653" s="142">
        <f>ROUND(I653*H653,2)</f>
        <v>0</v>
      </c>
      <c r="K653" s="138" t="s">
        <v>270</v>
      </c>
      <c r="L653" s="32"/>
      <c r="M653" s="143" t="s">
        <v>1</v>
      </c>
      <c r="N653" s="144" t="s">
        <v>45</v>
      </c>
      <c r="P653" s="145">
        <f>O653*H653</f>
        <v>0</v>
      </c>
      <c r="Q653" s="145">
        <v>0</v>
      </c>
      <c r="R653" s="145">
        <f>Q653*H653</f>
        <v>0</v>
      </c>
      <c r="S653" s="145">
        <v>0</v>
      </c>
      <c r="T653" s="146">
        <f>S653*H653</f>
        <v>0</v>
      </c>
      <c r="AR653" s="147" t="s">
        <v>165</v>
      </c>
      <c r="AT653" s="147" t="s">
        <v>160</v>
      </c>
      <c r="AU653" s="147" t="s">
        <v>90</v>
      </c>
      <c r="AY653" s="17" t="s">
        <v>158</v>
      </c>
      <c r="BE653" s="148">
        <f>IF(N653="základní",J653,0)</f>
        <v>0</v>
      </c>
      <c r="BF653" s="148">
        <f>IF(N653="snížená",J653,0)</f>
        <v>0</v>
      </c>
      <c r="BG653" s="148">
        <f>IF(N653="zákl. přenesená",J653,0)</f>
        <v>0</v>
      </c>
      <c r="BH653" s="148">
        <f>IF(N653="sníž. přenesená",J653,0)</f>
        <v>0</v>
      </c>
      <c r="BI653" s="148">
        <f>IF(N653="nulová",J653,0)</f>
        <v>0</v>
      </c>
      <c r="BJ653" s="17" t="s">
        <v>88</v>
      </c>
      <c r="BK653" s="148">
        <f>ROUND(I653*H653,2)</f>
        <v>0</v>
      </c>
      <c r="BL653" s="17" t="s">
        <v>165</v>
      </c>
      <c r="BM653" s="147" t="s">
        <v>775</v>
      </c>
    </row>
    <row r="654" spans="2:65" s="1" customFormat="1" ht="19.5">
      <c r="B654" s="32"/>
      <c r="D654" s="149" t="s">
        <v>195</v>
      </c>
      <c r="F654" s="175" t="s">
        <v>219</v>
      </c>
      <c r="I654" s="151"/>
      <c r="L654" s="32"/>
      <c r="M654" s="152"/>
      <c r="T654" s="56"/>
      <c r="AT654" s="17" t="s">
        <v>195</v>
      </c>
      <c r="AU654" s="17" t="s">
        <v>90</v>
      </c>
    </row>
    <row r="655" spans="2:65" s="12" customFormat="1" ht="11.25">
      <c r="B655" s="155"/>
      <c r="D655" s="149" t="s">
        <v>171</v>
      </c>
      <c r="E655" s="156" t="s">
        <v>1</v>
      </c>
      <c r="F655" s="157" t="s">
        <v>776</v>
      </c>
      <c r="H655" s="156" t="s">
        <v>1</v>
      </c>
      <c r="I655" s="158"/>
      <c r="L655" s="155"/>
      <c r="M655" s="159"/>
      <c r="T655" s="160"/>
      <c r="AT655" s="156" t="s">
        <v>171</v>
      </c>
      <c r="AU655" s="156" t="s">
        <v>90</v>
      </c>
      <c r="AV655" s="12" t="s">
        <v>88</v>
      </c>
      <c r="AW655" s="12" t="s">
        <v>36</v>
      </c>
      <c r="AX655" s="12" t="s">
        <v>80</v>
      </c>
      <c r="AY655" s="156" t="s">
        <v>158</v>
      </c>
    </row>
    <row r="656" spans="2:65" s="13" customFormat="1" ht="11.25">
      <c r="B656" s="161"/>
      <c r="D656" s="149" t="s">
        <v>171</v>
      </c>
      <c r="E656" s="162" t="s">
        <v>1</v>
      </c>
      <c r="F656" s="163" t="s">
        <v>777</v>
      </c>
      <c r="H656" s="164">
        <v>8.4</v>
      </c>
      <c r="I656" s="165"/>
      <c r="L656" s="161"/>
      <c r="M656" s="166"/>
      <c r="T656" s="167"/>
      <c r="AT656" s="162" t="s">
        <v>171</v>
      </c>
      <c r="AU656" s="162" t="s">
        <v>90</v>
      </c>
      <c r="AV656" s="13" t="s">
        <v>90</v>
      </c>
      <c r="AW656" s="13" t="s">
        <v>36</v>
      </c>
      <c r="AX656" s="13" t="s">
        <v>80</v>
      </c>
      <c r="AY656" s="162" t="s">
        <v>158</v>
      </c>
    </row>
    <row r="657" spans="2:65" s="13" customFormat="1" ht="11.25">
      <c r="B657" s="161"/>
      <c r="D657" s="149" t="s">
        <v>171</v>
      </c>
      <c r="E657" s="162" t="s">
        <v>1</v>
      </c>
      <c r="F657" s="163" t="s">
        <v>778</v>
      </c>
      <c r="H657" s="164">
        <v>31.9</v>
      </c>
      <c r="I657" s="165"/>
      <c r="L657" s="161"/>
      <c r="M657" s="166"/>
      <c r="T657" s="167"/>
      <c r="AT657" s="162" t="s">
        <v>171</v>
      </c>
      <c r="AU657" s="162" t="s">
        <v>90</v>
      </c>
      <c r="AV657" s="13" t="s">
        <v>90</v>
      </c>
      <c r="AW657" s="13" t="s">
        <v>36</v>
      </c>
      <c r="AX657" s="13" t="s">
        <v>80</v>
      </c>
      <c r="AY657" s="162" t="s">
        <v>158</v>
      </c>
    </row>
    <row r="658" spans="2:65" s="13" customFormat="1" ht="11.25">
      <c r="B658" s="161"/>
      <c r="D658" s="149" t="s">
        <v>171</v>
      </c>
      <c r="E658" s="162" t="s">
        <v>1</v>
      </c>
      <c r="F658" s="163" t="s">
        <v>779</v>
      </c>
      <c r="H658" s="164">
        <v>110.22</v>
      </c>
      <c r="I658" s="165"/>
      <c r="L658" s="161"/>
      <c r="M658" s="166"/>
      <c r="T658" s="167"/>
      <c r="AT658" s="162" t="s">
        <v>171</v>
      </c>
      <c r="AU658" s="162" t="s">
        <v>90</v>
      </c>
      <c r="AV658" s="13" t="s">
        <v>90</v>
      </c>
      <c r="AW658" s="13" t="s">
        <v>36</v>
      </c>
      <c r="AX658" s="13" t="s">
        <v>80</v>
      </c>
      <c r="AY658" s="162" t="s">
        <v>158</v>
      </c>
    </row>
    <row r="659" spans="2:65" s="13" customFormat="1" ht="11.25">
      <c r="B659" s="161"/>
      <c r="D659" s="149" t="s">
        <v>171</v>
      </c>
      <c r="E659" s="162" t="s">
        <v>1</v>
      </c>
      <c r="F659" s="163" t="s">
        <v>780</v>
      </c>
      <c r="H659" s="164">
        <v>2.6520000000000001</v>
      </c>
      <c r="I659" s="165"/>
      <c r="L659" s="161"/>
      <c r="M659" s="166"/>
      <c r="T659" s="167"/>
      <c r="AT659" s="162" t="s">
        <v>171</v>
      </c>
      <c r="AU659" s="162" t="s">
        <v>90</v>
      </c>
      <c r="AV659" s="13" t="s">
        <v>90</v>
      </c>
      <c r="AW659" s="13" t="s">
        <v>36</v>
      </c>
      <c r="AX659" s="13" t="s">
        <v>80</v>
      </c>
      <c r="AY659" s="162" t="s">
        <v>158</v>
      </c>
    </row>
    <row r="660" spans="2:65" s="13" customFormat="1" ht="11.25">
      <c r="B660" s="161"/>
      <c r="D660" s="149" t="s">
        <v>171</v>
      </c>
      <c r="E660" s="162" t="s">
        <v>1</v>
      </c>
      <c r="F660" s="163" t="s">
        <v>781</v>
      </c>
      <c r="H660" s="164">
        <v>33.39</v>
      </c>
      <c r="I660" s="165"/>
      <c r="L660" s="161"/>
      <c r="M660" s="166"/>
      <c r="T660" s="167"/>
      <c r="AT660" s="162" t="s">
        <v>171</v>
      </c>
      <c r="AU660" s="162" t="s">
        <v>90</v>
      </c>
      <c r="AV660" s="13" t="s">
        <v>90</v>
      </c>
      <c r="AW660" s="13" t="s">
        <v>36</v>
      </c>
      <c r="AX660" s="13" t="s">
        <v>80</v>
      </c>
      <c r="AY660" s="162" t="s">
        <v>158</v>
      </c>
    </row>
    <row r="661" spans="2:65" s="14" customFormat="1" ht="11.25">
      <c r="B661" s="168"/>
      <c r="D661" s="149" t="s">
        <v>171</v>
      </c>
      <c r="E661" s="169" t="s">
        <v>1</v>
      </c>
      <c r="F661" s="170" t="s">
        <v>182</v>
      </c>
      <c r="H661" s="171">
        <v>186.56200000000001</v>
      </c>
      <c r="I661" s="172"/>
      <c r="L661" s="168"/>
      <c r="M661" s="173"/>
      <c r="T661" s="174"/>
      <c r="AT661" s="169" t="s">
        <v>171</v>
      </c>
      <c r="AU661" s="169" t="s">
        <v>90</v>
      </c>
      <c r="AV661" s="14" t="s">
        <v>165</v>
      </c>
      <c r="AW661" s="14" t="s">
        <v>36</v>
      </c>
      <c r="AX661" s="14" t="s">
        <v>88</v>
      </c>
      <c r="AY661" s="169" t="s">
        <v>158</v>
      </c>
    </row>
    <row r="662" spans="2:65" s="1" customFormat="1" ht="24.2" customHeight="1">
      <c r="B662" s="32"/>
      <c r="C662" s="136" t="s">
        <v>782</v>
      </c>
      <c r="D662" s="136" t="s">
        <v>160</v>
      </c>
      <c r="E662" s="137" t="s">
        <v>783</v>
      </c>
      <c r="F662" s="138" t="s">
        <v>784</v>
      </c>
      <c r="G662" s="139" t="s">
        <v>339</v>
      </c>
      <c r="H662" s="140">
        <v>397.79199999999997</v>
      </c>
      <c r="I662" s="141"/>
      <c r="J662" s="142">
        <f>ROUND(I662*H662,2)</f>
        <v>0</v>
      </c>
      <c r="K662" s="138" t="s">
        <v>164</v>
      </c>
      <c r="L662" s="32"/>
      <c r="M662" s="143" t="s">
        <v>1</v>
      </c>
      <c r="N662" s="144" t="s">
        <v>45</v>
      </c>
      <c r="P662" s="145">
        <f>O662*H662</f>
        <v>0</v>
      </c>
      <c r="Q662" s="145">
        <v>0</v>
      </c>
      <c r="R662" s="145">
        <f>Q662*H662</f>
        <v>0</v>
      </c>
      <c r="S662" s="145">
        <v>0</v>
      </c>
      <c r="T662" s="146">
        <f>S662*H662</f>
        <v>0</v>
      </c>
      <c r="AR662" s="147" t="s">
        <v>165</v>
      </c>
      <c r="AT662" s="147" t="s">
        <v>160</v>
      </c>
      <c r="AU662" s="147" t="s">
        <v>90</v>
      </c>
      <c r="AY662" s="17" t="s">
        <v>158</v>
      </c>
      <c r="BE662" s="148">
        <f>IF(N662="základní",J662,0)</f>
        <v>0</v>
      </c>
      <c r="BF662" s="148">
        <f>IF(N662="snížená",J662,0)</f>
        <v>0</v>
      </c>
      <c r="BG662" s="148">
        <f>IF(N662="zákl. přenesená",J662,0)</f>
        <v>0</v>
      </c>
      <c r="BH662" s="148">
        <f>IF(N662="sníž. přenesená",J662,0)</f>
        <v>0</v>
      </c>
      <c r="BI662" s="148">
        <f>IF(N662="nulová",J662,0)</f>
        <v>0</v>
      </c>
      <c r="BJ662" s="17" t="s">
        <v>88</v>
      </c>
      <c r="BK662" s="148">
        <f>ROUND(I662*H662,2)</f>
        <v>0</v>
      </c>
      <c r="BL662" s="17" t="s">
        <v>165</v>
      </c>
      <c r="BM662" s="147" t="s">
        <v>785</v>
      </c>
    </row>
    <row r="663" spans="2:65" s="1" customFormat="1" ht="19.5">
      <c r="B663" s="32"/>
      <c r="D663" s="149" t="s">
        <v>167</v>
      </c>
      <c r="F663" s="150" t="s">
        <v>786</v>
      </c>
      <c r="I663" s="151"/>
      <c r="L663" s="32"/>
      <c r="M663" s="152"/>
      <c r="T663" s="56"/>
      <c r="AT663" s="17" t="s">
        <v>167</v>
      </c>
      <c r="AU663" s="17" t="s">
        <v>90</v>
      </c>
    </row>
    <row r="664" spans="2:65" s="1" customFormat="1" ht="11.25">
      <c r="B664" s="32"/>
      <c r="D664" s="153" t="s">
        <v>169</v>
      </c>
      <c r="F664" s="154" t="s">
        <v>787</v>
      </c>
      <c r="I664" s="151"/>
      <c r="L664" s="32"/>
      <c r="M664" s="152"/>
      <c r="T664" s="56"/>
      <c r="AT664" s="17" t="s">
        <v>169</v>
      </c>
      <c r="AU664" s="17" t="s">
        <v>90</v>
      </c>
    </row>
    <row r="665" spans="2:65" s="1" customFormat="1" ht="19.5">
      <c r="B665" s="32"/>
      <c r="D665" s="149" t="s">
        <v>195</v>
      </c>
      <c r="F665" s="175" t="s">
        <v>219</v>
      </c>
      <c r="I665" s="151"/>
      <c r="L665" s="32"/>
      <c r="M665" s="152"/>
      <c r="T665" s="56"/>
      <c r="AT665" s="17" t="s">
        <v>195</v>
      </c>
      <c r="AU665" s="17" t="s">
        <v>90</v>
      </c>
    </row>
    <row r="666" spans="2:65" s="12" customFormat="1" ht="11.25">
      <c r="B666" s="155"/>
      <c r="D666" s="149" t="s">
        <v>171</v>
      </c>
      <c r="E666" s="156" t="s">
        <v>1</v>
      </c>
      <c r="F666" s="157" t="s">
        <v>788</v>
      </c>
      <c r="H666" s="156" t="s">
        <v>1</v>
      </c>
      <c r="I666" s="158"/>
      <c r="L666" s="155"/>
      <c r="M666" s="159"/>
      <c r="T666" s="160"/>
      <c r="AT666" s="156" t="s">
        <v>171</v>
      </c>
      <c r="AU666" s="156" t="s">
        <v>90</v>
      </c>
      <c r="AV666" s="12" t="s">
        <v>88</v>
      </c>
      <c r="AW666" s="12" t="s">
        <v>36</v>
      </c>
      <c r="AX666" s="12" t="s">
        <v>80</v>
      </c>
      <c r="AY666" s="156" t="s">
        <v>158</v>
      </c>
    </row>
    <row r="667" spans="2:65" s="13" customFormat="1" ht="11.25">
      <c r="B667" s="161"/>
      <c r="D667" s="149" t="s">
        <v>171</v>
      </c>
      <c r="E667" s="162" t="s">
        <v>1</v>
      </c>
      <c r="F667" s="163" t="s">
        <v>789</v>
      </c>
      <c r="H667" s="164">
        <v>27.8</v>
      </c>
      <c r="I667" s="165"/>
      <c r="L667" s="161"/>
      <c r="M667" s="166"/>
      <c r="T667" s="167"/>
      <c r="AT667" s="162" t="s">
        <v>171</v>
      </c>
      <c r="AU667" s="162" t="s">
        <v>90</v>
      </c>
      <c r="AV667" s="13" t="s">
        <v>90</v>
      </c>
      <c r="AW667" s="13" t="s">
        <v>36</v>
      </c>
      <c r="AX667" s="13" t="s">
        <v>80</v>
      </c>
      <c r="AY667" s="162" t="s">
        <v>158</v>
      </c>
    </row>
    <row r="668" spans="2:65" s="13" customFormat="1" ht="11.25">
      <c r="B668" s="161"/>
      <c r="D668" s="149" t="s">
        <v>171</v>
      </c>
      <c r="E668" s="162" t="s">
        <v>1</v>
      </c>
      <c r="F668" s="163" t="s">
        <v>790</v>
      </c>
      <c r="H668" s="164">
        <v>79.7</v>
      </c>
      <c r="I668" s="165"/>
      <c r="L668" s="161"/>
      <c r="M668" s="166"/>
      <c r="T668" s="167"/>
      <c r="AT668" s="162" t="s">
        <v>171</v>
      </c>
      <c r="AU668" s="162" t="s">
        <v>90</v>
      </c>
      <c r="AV668" s="13" t="s">
        <v>90</v>
      </c>
      <c r="AW668" s="13" t="s">
        <v>36</v>
      </c>
      <c r="AX668" s="13" t="s">
        <v>80</v>
      </c>
      <c r="AY668" s="162" t="s">
        <v>158</v>
      </c>
    </row>
    <row r="669" spans="2:65" s="12" customFormat="1" ht="11.25">
      <c r="B669" s="155"/>
      <c r="D669" s="149" t="s">
        <v>171</v>
      </c>
      <c r="E669" s="156" t="s">
        <v>1</v>
      </c>
      <c r="F669" s="157" t="s">
        <v>788</v>
      </c>
      <c r="H669" s="156" t="s">
        <v>1</v>
      </c>
      <c r="I669" s="158"/>
      <c r="L669" s="155"/>
      <c r="M669" s="159"/>
      <c r="T669" s="160"/>
      <c r="AT669" s="156" t="s">
        <v>171</v>
      </c>
      <c r="AU669" s="156" t="s">
        <v>90</v>
      </c>
      <c r="AV669" s="12" t="s">
        <v>88</v>
      </c>
      <c r="AW669" s="12" t="s">
        <v>36</v>
      </c>
      <c r="AX669" s="12" t="s">
        <v>80</v>
      </c>
      <c r="AY669" s="156" t="s">
        <v>158</v>
      </c>
    </row>
    <row r="670" spans="2:65" s="13" customFormat="1" ht="11.25">
      <c r="B670" s="161"/>
      <c r="D670" s="149" t="s">
        <v>171</v>
      </c>
      <c r="E670" s="162" t="s">
        <v>1</v>
      </c>
      <c r="F670" s="163" t="s">
        <v>791</v>
      </c>
      <c r="H670" s="164">
        <v>110.22</v>
      </c>
      <c r="I670" s="165"/>
      <c r="L670" s="161"/>
      <c r="M670" s="166"/>
      <c r="T670" s="167"/>
      <c r="AT670" s="162" t="s">
        <v>171</v>
      </c>
      <c r="AU670" s="162" t="s">
        <v>90</v>
      </c>
      <c r="AV670" s="13" t="s">
        <v>90</v>
      </c>
      <c r="AW670" s="13" t="s">
        <v>36</v>
      </c>
      <c r="AX670" s="13" t="s">
        <v>80</v>
      </c>
      <c r="AY670" s="162" t="s">
        <v>158</v>
      </c>
    </row>
    <row r="671" spans="2:65" s="12" customFormat="1" ht="11.25">
      <c r="B671" s="155"/>
      <c r="D671" s="149" t="s">
        <v>171</v>
      </c>
      <c r="E671" s="156" t="s">
        <v>1</v>
      </c>
      <c r="F671" s="157" t="s">
        <v>792</v>
      </c>
      <c r="H671" s="156" t="s">
        <v>1</v>
      </c>
      <c r="I671" s="158"/>
      <c r="L671" s="155"/>
      <c r="M671" s="159"/>
      <c r="T671" s="160"/>
      <c r="AT671" s="156" t="s">
        <v>171</v>
      </c>
      <c r="AU671" s="156" t="s">
        <v>90</v>
      </c>
      <c r="AV671" s="12" t="s">
        <v>88</v>
      </c>
      <c r="AW671" s="12" t="s">
        <v>36</v>
      </c>
      <c r="AX671" s="12" t="s">
        <v>80</v>
      </c>
      <c r="AY671" s="156" t="s">
        <v>158</v>
      </c>
    </row>
    <row r="672" spans="2:65" s="13" customFormat="1" ht="11.25">
      <c r="B672" s="161"/>
      <c r="D672" s="149" t="s">
        <v>171</v>
      </c>
      <c r="E672" s="162" t="s">
        <v>1</v>
      </c>
      <c r="F672" s="163" t="s">
        <v>780</v>
      </c>
      <c r="H672" s="164">
        <v>2.6520000000000001</v>
      </c>
      <c r="I672" s="165"/>
      <c r="L672" s="161"/>
      <c r="M672" s="166"/>
      <c r="T672" s="167"/>
      <c r="AT672" s="162" t="s">
        <v>171</v>
      </c>
      <c r="AU672" s="162" t="s">
        <v>90</v>
      </c>
      <c r="AV672" s="13" t="s">
        <v>90</v>
      </c>
      <c r="AW672" s="13" t="s">
        <v>36</v>
      </c>
      <c r="AX672" s="13" t="s">
        <v>80</v>
      </c>
      <c r="AY672" s="162" t="s">
        <v>158</v>
      </c>
    </row>
    <row r="673" spans="2:65" s="13" customFormat="1" ht="11.25">
      <c r="B673" s="161"/>
      <c r="D673" s="149" t="s">
        <v>171</v>
      </c>
      <c r="E673" s="162" t="s">
        <v>1</v>
      </c>
      <c r="F673" s="163" t="s">
        <v>779</v>
      </c>
      <c r="H673" s="164">
        <v>110.22</v>
      </c>
      <c r="I673" s="165"/>
      <c r="L673" s="161"/>
      <c r="M673" s="166"/>
      <c r="T673" s="167"/>
      <c r="AT673" s="162" t="s">
        <v>171</v>
      </c>
      <c r="AU673" s="162" t="s">
        <v>90</v>
      </c>
      <c r="AV673" s="13" t="s">
        <v>90</v>
      </c>
      <c r="AW673" s="13" t="s">
        <v>36</v>
      </c>
      <c r="AX673" s="13" t="s">
        <v>80</v>
      </c>
      <c r="AY673" s="162" t="s">
        <v>158</v>
      </c>
    </row>
    <row r="674" spans="2:65" s="12" customFormat="1" ht="11.25">
      <c r="B674" s="155"/>
      <c r="D674" s="149" t="s">
        <v>171</v>
      </c>
      <c r="E674" s="156" t="s">
        <v>1</v>
      </c>
      <c r="F674" s="157" t="s">
        <v>793</v>
      </c>
      <c r="H674" s="156" t="s">
        <v>1</v>
      </c>
      <c r="I674" s="158"/>
      <c r="L674" s="155"/>
      <c r="M674" s="159"/>
      <c r="T674" s="160"/>
      <c r="AT674" s="156" t="s">
        <v>171</v>
      </c>
      <c r="AU674" s="156" t="s">
        <v>90</v>
      </c>
      <c r="AV674" s="12" t="s">
        <v>88</v>
      </c>
      <c r="AW674" s="12" t="s">
        <v>36</v>
      </c>
      <c r="AX674" s="12" t="s">
        <v>80</v>
      </c>
      <c r="AY674" s="156" t="s">
        <v>158</v>
      </c>
    </row>
    <row r="675" spans="2:65" s="13" customFormat="1" ht="11.25">
      <c r="B675" s="161"/>
      <c r="D675" s="149" t="s">
        <v>171</v>
      </c>
      <c r="E675" s="162" t="s">
        <v>1</v>
      </c>
      <c r="F675" s="163" t="s">
        <v>794</v>
      </c>
      <c r="H675" s="164">
        <v>19.399999999999999</v>
      </c>
      <c r="I675" s="165"/>
      <c r="L675" s="161"/>
      <c r="M675" s="166"/>
      <c r="T675" s="167"/>
      <c r="AT675" s="162" t="s">
        <v>171</v>
      </c>
      <c r="AU675" s="162" t="s">
        <v>90</v>
      </c>
      <c r="AV675" s="13" t="s">
        <v>90</v>
      </c>
      <c r="AW675" s="13" t="s">
        <v>36</v>
      </c>
      <c r="AX675" s="13" t="s">
        <v>80</v>
      </c>
      <c r="AY675" s="162" t="s">
        <v>158</v>
      </c>
    </row>
    <row r="676" spans="2:65" s="13" customFormat="1" ht="11.25">
      <c r="B676" s="161"/>
      <c r="D676" s="149" t="s">
        <v>171</v>
      </c>
      <c r="E676" s="162" t="s">
        <v>1</v>
      </c>
      <c r="F676" s="163" t="s">
        <v>795</v>
      </c>
      <c r="H676" s="164">
        <v>47.8</v>
      </c>
      <c r="I676" s="165"/>
      <c r="L676" s="161"/>
      <c r="M676" s="166"/>
      <c r="T676" s="167"/>
      <c r="AT676" s="162" t="s">
        <v>171</v>
      </c>
      <c r="AU676" s="162" t="s">
        <v>90</v>
      </c>
      <c r="AV676" s="13" t="s">
        <v>90</v>
      </c>
      <c r="AW676" s="13" t="s">
        <v>36</v>
      </c>
      <c r="AX676" s="13" t="s">
        <v>80</v>
      </c>
      <c r="AY676" s="162" t="s">
        <v>158</v>
      </c>
    </row>
    <row r="677" spans="2:65" s="14" customFormat="1" ht="11.25">
      <c r="B677" s="168"/>
      <c r="D677" s="149" t="s">
        <v>171</v>
      </c>
      <c r="E677" s="169" t="s">
        <v>1</v>
      </c>
      <c r="F677" s="170" t="s">
        <v>182</v>
      </c>
      <c r="H677" s="171">
        <v>397.79199999999997</v>
      </c>
      <c r="I677" s="172"/>
      <c r="L677" s="168"/>
      <c r="M677" s="173"/>
      <c r="T677" s="174"/>
      <c r="AT677" s="169" t="s">
        <v>171</v>
      </c>
      <c r="AU677" s="169" t="s">
        <v>90</v>
      </c>
      <c r="AV677" s="14" t="s">
        <v>165</v>
      </c>
      <c r="AW677" s="14" t="s">
        <v>36</v>
      </c>
      <c r="AX677" s="14" t="s">
        <v>88</v>
      </c>
      <c r="AY677" s="169" t="s">
        <v>158</v>
      </c>
    </row>
    <row r="678" spans="2:65" s="1" customFormat="1" ht="21.75" customHeight="1">
      <c r="B678" s="32"/>
      <c r="C678" s="136" t="s">
        <v>796</v>
      </c>
      <c r="D678" s="136" t="s">
        <v>160</v>
      </c>
      <c r="E678" s="137" t="s">
        <v>797</v>
      </c>
      <c r="F678" s="138" t="s">
        <v>798</v>
      </c>
      <c r="G678" s="139" t="s">
        <v>339</v>
      </c>
      <c r="H678" s="140">
        <v>67.2</v>
      </c>
      <c r="I678" s="141"/>
      <c r="J678" s="142">
        <f>ROUND(I678*H678,2)</f>
        <v>0</v>
      </c>
      <c r="K678" s="138" t="s">
        <v>164</v>
      </c>
      <c r="L678" s="32"/>
      <c r="M678" s="143" t="s">
        <v>1</v>
      </c>
      <c r="N678" s="144" t="s">
        <v>45</v>
      </c>
      <c r="P678" s="145">
        <f>O678*H678</f>
        <v>0</v>
      </c>
      <c r="Q678" s="145">
        <v>0</v>
      </c>
      <c r="R678" s="145">
        <f>Q678*H678</f>
        <v>0</v>
      </c>
      <c r="S678" s="145">
        <v>0</v>
      </c>
      <c r="T678" s="146">
        <f>S678*H678</f>
        <v>0</v>
      </c>
      <c r="AR678" s="147" t="s">
        <v>165</v>
      </c>
      <c r="AT678" s="147" t="s">
        <v>160</v>
      </c>
      <c r="AU678" s="147" t="s">
        <v>90</v>
      </c>
      <c r="AY678" s="17" t="s">
        <v>158</v>
      </c>
      <c r="BE678" s="148">
        <f>IF(N678="základní",J678,0)</f>
        <v>0</v>
      </c>
      <c r="BF678" s="148">
        <f>IF(N678="snížená",J678,0)</f>
        <v>0</v>
      </c>
      <c r="BG678" s="148">
        <f>IF(N678="zákl. přenesená",J678,0)</f>
        <v>0</v>
      </c>
      <c r="BH678" s="148">
        <f>IF(N678="sníž. přenesená",J678,0)</f>
        <v>0</v>
      </c>
      <c r="BI678" s="148">
        <f>IF(N678="nulová",J678,0)</f>
        <v>0</v>
      </c>
      <c r="BJ678" s="17" t="s">
        <v>88</v>
      </c>
      <c r="BK678" s="148">
        <f>ROUND(I678*H678,2)</f>
        <v>0</v>
      </c>
      <c r="BL678" s="17" t="s">
        <v>165</v>
      </c>
      <c r="BM678" s="147" t="s">
        <v>799</v>
      </c>
    </row>
    <row r="679" spans="2:65" s="1" customFormat="1" ht="39">
      <c r="B679" s="32"/>
      <c r="D679" s="149" t="s">
        <v>167</v>
      </c>
      <c r="F679" s="150" t="s">
        <v>800</v>
      </c>
      <c r="I679" s="151"/>
      <c r="L679" s="32"/>
      <c r="M679" s="152"/>
      <c r="T679" s="56"/>
      <c r="AT679" s="17" t="s">
        <v>167</v>
      </c>
      <c r="AU679" s="17" t="s">
        <v>90</v>
      </c>
    </row>
    <row r="680" spans="2:65" s="1" customFormat="1" ht="11.25">
      <c r="B680" s="32"/>
      <c r="D680" s="153" t="s">
        <v>169</v>
      </c>
      <c r="F680" s="154" t="s">
        <v>801</v>
      </c>
      <c r="I680" s="151"/>
      <c r="L680" s="32"/>
      <c r="M680" s="152"/>
      <c r="T680" s="56"/>
      <c r="AT680" s="17" t="s">
        <v>169</v>
      </c>
      <c r="AU680" s="17" t="s">
        <v>90</v>
      </c>
    </row>
    <row r="681" spans="2:65" s="1" customFormat="1" ht="19.5">
      <c r="B681" s="32"/>
      <c r="D681" s="149" t="s">
        <v>195</v>
      </c>
      <c r="F681" s="175" t="s">
        <v>219</v>
      </c>
      <c r="I681" s="151"/>
      <c r="L681" s="32"/>
      <c r="M681" s="152"/>
      <c r="T681" s="56"/>
      <c r="AT681" s="17" t="s">
        <v>195</v>
      </c>
      <c r="AU681" s="17" t="s">
        <v>90</v>
      </c>
    </row>
    <row r="682" spans="2:65" s="12" customFormat="1" ht="11.25">
      <c r="B682" s="155"/>
      <c r="D682" s="149" t="s">
        <v>171</v>
      </c>
      <c r="E682" s="156" t="s">
        <v>1</v>
      </c>
      <c r="F682" s="157" t="s">
        <v>802</v>
      </c>
      <c r="H682" s="156" t="s">
        <v>1</v>
      </c>
      <c r="I682" s="158"/>
      <c r="L682" s="155"/>
      <c r="M682" s="159"/>
      <c r="T682" s="160"/>
      <c r="AT682" s="156" t="s">
        <v>171</v>
      </c>
      <c r="AU682" s="156" t="s">
        <v>90</v>
      </c>
      <c r="AV682" s="12" t="s">
        <v>88</v>
      </c>
      <c r="AW682" s="12" t="s">
        <v>36</v>
      </c>
      <c r="AX682" s="12" t="s">
        <v>80</v>
      </c>
      <c r="AY682" s="156" t="s">
        <v>158</v>
      </c>
    </row>
    <row r="683" spans="2:65" s="13" customFormat="1" ht="11.25">
      <c r="B683" s="161"/>
      <c r="D683" s="149" t="s">
        <v>171</v>
      </c>
      <c r="E683" s="162" t="s">
        <v>1</v>
      </c>
      <c r="F683" s="163" t="s">
        <v>803</v>
      </c>
      <c r="H683" s="164">
        <v>19.399999999999999</v>
      </c>
      <c r="I683" s="165"/>
      <c r="L683" s="161"/>
      <c r="M683" s="166"/>
      <c r="T683" s="167"/>
      <c r="AT683" s="162" t="s">
        <v>171</v>
      </c>
      <c r="AU683" s="162" t="s">
        <v>90</v>
      </c>
      <c r="AV683" s="13" t="s">
        <v>90</v>
      </c>
      <c r="AW683" s="13" t="s">
        <v>36</v>
      </c>
      <c r="AX683" s="13" t="s">
        <v>80</v>
      </c>
      <c r="AY683" s="162" t="s">
        <v>158</v>
      </c>
    </row>
    <row r="684" spans="2:65" s="13" customFormat="1" ht="11.25">
      <c r="B684" s="161"/>
      <c r="D684" s="149" t="s">
        <v>171</v>
      </c>
      <c r="E684" s="162" t="s">
        <v>1</v>
      </c>
      <c r="F684" s="163" t="s">
        <v>804</v>
      </c>
      <c r="H684" s="164">
        <v>47.8</v>
      </c>
      <c r="I684" s="165"/>
      <c r="L684" s="161"/>
      <c r="M684" s="166"/>
      <c r="T684" s="167"/>
      <c r="AT684" s="162" t="s">
        <v>171</v>
      </c>
      <c r="AU684" s="162" t="s">
        <v>90</v>
      </c>
      <c r="AV684" s="13" t="s">
        <v>90</v>
      </c>
      <c r="AW684" s="13" t="s">
        <v>36</v>
      </c>
      <c r="AX684" s="13" t="s">
        <v>80</v>
      </c>
      <c r="AY684" s="162" t="s">
        <v>158</v>
      </c>
    </row>
    <row r="685" spans="2:65" s="14" customFormat="1" ht="11.25">
      <c r="B685" s="168"/>
      <c r="D685" s="149" t="s">
        <v>171</v>
      </c>
      <c r="E685" s="169" t="s">
        <v>1</v>
      </c>
      <c r="F685" s="170" t="s">
        <v>182</v>
      </c>
      <c r="H685" s="171">
        <v>67.2</v>
      </c>
      <c r="I685" s="172"/>
      <c r="L685" s="168"/>
      <c r="M685" s="173"/>
      <c r="T685" s="174"/>
      <c r="AT685" s="169" t="s">
        <v>171</v>
      </c>
      <c r="AU685" s="169" t="s">
        <v>90</v>
      </c>
      <c r="AV685" s="14" t="s">
        <v>165</v>
      </c>
      <c r="AW685" s="14" t="s">
        <v>36</v>
      </c>
      <c r="AX685" s="14" t="s">
        <v>88</v>
      </c>
      <c r="AY685" s="169" t="s">
        <v>158</v>
      </c>
    </row>
    <row r="686" spans="2:65" s="11" customFormat="1" ht="22.9" customHeight="1">
      <c r="B686" s="124"/>
      <c r="D686" s="125" t="s">
        <v>79</v>
      </c>
      <c r="E686" s="134" t="s">
        <v>805</v>
      </c>
      <c r="F686" s="134" t="s">
        <v>806</v>
      </c>
      <c r="I686" s="127"/>
      <c r="J686" s="135">
        <f>BK686</f>
        <v>0</v>
      </c>
      <c r="L686" s="124"/>
      <c r="M686" s="129"/>
      <c r="P686" s="130">
        <f>SUM(P687:P690)</f>
        <v>0</v>
      </c>
      <c r="R686" s="130">
        <f>SUM(R687:R690)</f>
        <v>0</v>
      </c>
      <c r="T686" s="131">
        <f>SUM(T687:T690)</f>
        <v>0</v>
      </c>
      <c r="AR686" s="125" t="s">
        <v>88</v>
      </c>
      <c r="AT686" s="132" t="s">
        <v>79</v>
      </c>
      <c r="AU686" s="132" t="s">
        <v>88</v>
      </c>
      <c r="AY686" s="125" t="s">
        <v>158</v>
      </c>
      <c r="BK686" s="133">
        <f>SUM(BK687:BK690)</f>
        <v>0</v>
      </c>
    </row>
    <row r="687" spans="2:65" s="1" customFormat="1" ht="16.5" customHeight="1">
      <c r="B687" s="32"/>
      <c r="C687" s="136" t="s">
        <v>807</v>
      </c>
      <c r="D687" s="136" t="s">
        <v>160</v>
      </c>
      <c r="E687" s="137" t="s">
        <v>808</v>
      </c>
      <c r="F687" s="138" t="s">
        <v>809</v>
      </c>
      <c r="G687" s="139" t="s">
        <v>339</v>
      </c>
      <c r="H687" s="140">
        <v>2043.355</v>
      </c>
      <c r="I687" s="141"/>
      <c r="J687" s="142">
        <f>ROUND(I687*H687,2)</f>
        <v>0</v>
      </c>
      <c r="K687" s="138" t="s">
        <v>164</v>
      </c>
      <c r="L687" s="32"/>
      <c r="M687" s="143" t="s">
        <v>1</v>
      </c>
      <c r="N687" s="144" t="s">
        <v>45</v>
      </c>
      <c r="P687" s="145">
        <f>O687*H687</f>
        <v>0</v>
      </c>
      <c r="Q687" s="145">
        <v>0</v>
      </c>
      <c r="R687" s="145">
        <f>Q687*H687</f>
        <v>0</v>
      </c>
      <c r="S687" s="145">
        <v>0</v>
      </c>
      <c r="T687" s="146">
        <f>S687*H687</f>
        <v>0</v>
      </c>
      <c r="AR687" s="147" t="s">
        <v>165</v>
      </c>
      <c r="AT687" s="147" t="s">
        <v>160</v>
      </c>
      <c r="AU687" s="147" t="s">
        <v>90</v>
      </c>
      <c r="AY687" s="17" t="s">
        <v>158</v>
      </c>
      <c r="BE687" s="148">
        <f>IF(N687="základní",J687,0)</f>
        <v>0</v>
      </c>
      <c r="BF687" s="148">
        <f>IF(N687="snížená",J687,0)</f>
        <v>0</v>
      </c>
      <c r="BG687" s="148">
        <f>IF(N687="zákl. přenesená",J687,0)</f>
        <v>0</v>
      </c>
      <c r="BH687" s="148">
        <f>IF(N687="sníž. přenesená",J687,0)</f>
        <v>0</v>
      </c>
      <c r="BI687" s="148">
        <f>IF(N687="nulová",J687,0)</f>
        <v>0</v>
      </c>
      <c r="BJ687" s="17" t="s">
        <v>88</v>
      </c>
      <c r="BK687" s="148">
        <f>ROUND(I687*H687,2)</f>
        <v>0</v>
      </c>
      <c r="BL687" s="17" t="s">
        <v>165</v>
      </c>
      <c r="BM687" s="147" t="s">
        <v>810</v>
      </c>
    </row>
    <row r="688" spans="2:65" s="1" customFormat="1" ht="11.25">
      <c r="B688" s="32"/>
      <c r="D688" s="149" t="s">
        <v>167</v>
      </c>
      <c r="F688" s="150" t="s">
        <v>811</v>
      </c>
      <c r="I688" s="151"/>
      <c r="L688" s="32"/>
      <c r="M688" s="152"/>
      <c r="T688" s="56"/>
      <c r="AT688" s="17" t="s">
        <v>167</v>
      </c>
      <c r="AU688" s="17" t="s">
        <v>90</v>
      </c>
    </row>
    <row r="689" spans="2:65" s="1" customFormat="1" ht="11.25">
      <c r="B689" s="32"/>
      <c r="D689" s="153" t="s">
        <v>169</v>
      </c>
      <c r="F689" s="154" t="s">
        <v>812</v>
      </c>
      <c r="I689" s="151"/>
      <c r="L689" s="32"/>
      <c r="M689" s="152"/>
      <c r="T689" s="56"/>
      <c r="AT689" s="17" t="s">
        <v>169</v>
      </c>
      <c r="AU689" s="17" t="s">
        <v>90</v>
      </c>
    </row>
    <row r="690" spans="2:65" s="1" customFormat="1" ht="19.5">
      <c r="B690" s="32"/>
      <c r="D690" s="149" t="s">
        <v>195</v>
      </c>
      <c r="F690" s="175" t="s">
        <v>219</v>
      </c>
      <c r="I690" s="151"/>
      <c r="L690" s="32"/>
      <c r="M690" s="152"/>
      <c r="T690" s="56"/>
      <c r="AT690" s="17" t="s">
        <v>195</v>
      </c>
      <c r="AU690" s="17" t="s">
        <v>90</v>
      </c>
    </row>
    <row r="691" spans="2:65" s="11" customFormat="1" ht="25.9" customHeight="1">
      <c r="B691" s="124"/>
      <c r="D691" s="125" t="s">
        <v>79</v>
      </c>
      <c r="E691" s="126" t="s">
        <v>813</v>
      </c>
      <c r="F691" s="126" t="s">
        <v>814</v>
      </c>
      <c r="I691" s="127"/>
      <c r="J691" s="128">
        <f>BK691</f>
        <v>0</v>
      </c>
      <c r="L691" s="124"/>
      <c r="M691" s="129"/>
      <c r="P691" s="130">
        <f>P692+P736+P748</f>
        <v>0</v>
      </c>
      <c r="R691" s="130">
        <f>R692+R736+R748</f>
        <v>1.5071599999999998</v>
      </c>
      <c r="T691" s="131">
        <f>T692+T736+T748</f>
        <v>0</v>
      </c>
      <c r="AR691" s="125" t="s">
        <v>157</v>
      </c>
      <c r="AT691" s="132" t="s">
        <v>79</v>
      </c>
      <c r="AU691" s="132" t="s">
        <v>80</v>
      </c>
      <c r="AY691" s="125" t="s">
        <v>158</v>
      </c>
      <c r="BK691" s="133">
        <f>BK692+BK736+BK748</f>
        <v>0</v>
      </c>
    </row>
    <row r="692" spans="2:65" s="11" customFormat="1" ht="22.9" customHeight="1">
      <c r="B692" s="124"/>
      <c r="D692" s="125" t="s">
        <v>79</v>
      </c>
      <c r="E692" s="134" t="s">
        <v>815</v>
      </c>
      <c r="F692" s="134" t="s">
        <v>816</v>
      </c>
      <c r="I692" s="127"/>
      <c r="J692" s="135">
        <f>BK692</f>
        <v>0</v>
      </c>
      <c r="L692" s="124"/>
      <c r="M692" s="129"/>
      <c r="P692" s="130">
        <f>SUM(P693:P735)</f>
        <v>0</v>
      </c>
      <c r="R692" s="130">
        <f>SUM(R693:R735)</f>
        <v>0.32299999999999995</v>
      </c>
      <c r="T692" s="131">
        <f>SUM(T693:T735)</f>
        <v>0</v>
      </c>
      <c r="AR692" s="125" t="s">
        <v>90</v>
      </c>
      <c r="AT692" s="132" t="s">
        <v>79</v>
      </c>
      <c r="AU692" s="132" t="s">
        <v>88</v>
      </c>
      <c r="AY692" s="125" t="s">
        <v>158</v>
      </c>
      <c r="BK692" s="133">
        <f>SUM(BK693:BK735)</f>
        <v>0</v>
      </c>
    </row>
    <row r="693" spans="2:65" s="1" customFormat="1" ht="24.2" customHeight="1">
      <c r="B693" s="32"/>
      <c r="C693" s="136" t="s">
        <v>817</v>
      </c>
      <c r="D693" s="136" t="s">
        <v>160</v>
      </c>
      <c r="E693" s="137" t="s">
        <v>818</v>
      </c>
      <c r="F693" s="138" t="s">
        <v>819</v>
      </c>
      <c r="G693" s="139" t="s">
        <v>163</v>
      </c>
      <c r="H693" s="140">
        <v>33.549999999999997</v>
      </c>
      <c r="I693" s="141"/>
      <c r="J693" s="142">
        <f>ROUND(I693*H693,2)</f>
        <v>0</v>
      </c>
      <c r="K693" s="138" t="s">
        <v>164</v>
      </c>
      <c r="L693" s="32"/>
      <c r="M693" s="143" t="s">
        <v>1</v>
      </c>
      <c r="N693" s="144" t="s">
        <v>45</v>
      </c>
      <c r="P693" s="145">
        <f>O693*H693</f>
        <v>0</v>
      </c>
      <c r="Q693" s="145">
        <v>0</v>
      </c>
      <c r="R693" s="145">
        <f>Q693*H693</f>
        <v>0</v>
      </c>
      <c r="S693" s="145">
        <v>0</v>
      </c>
      <c r="T693" s="146">
        <f>S693*H693</f>
        <v>0</v>
      </c>
      <c r="AR693" s="147" t="s">
        <v>295</v>
      </c>
      <c r="AT693" s="147" t="s">
        <v>160</v>
      </c>
      <c r="AU693" s="147" t="s">
        <v>90</v>
      </c>
      <c r="AY693" s="17" t="s">
        <v>158</v>
      </c>
      <c r="BE693" s="148">
        <f>IF(N693="základní",J693,0)</f>
        <v>0</v>
      </c>
      <c r="BF693" s="148">
        <f>IF(N693="snížená",J693,0)</f>
        <v>0</v>
      </c>
      <c r="BG693" s="148">
        <f>IF(N693="zákl. přenesená",J693,0)</f>
        <v>0</v>
      </c>
      <c r="BH693" s="148">
        <f>IF(N693="sníž. přenesená",J693,0)</f>
        <v>0</v>
      </c>
      <c r="BI693" s="148">
        <f>IF(N693="nulová",J693,0)</f>
        <v>0</v>
      </c>
      <c r="BJ693" s="17" t="s">
        <v>88</v>
      </c>
      <c r="BK693" s="148">
        <f>ROUND(I693*H693,2)</f>
        <v>0</v>
      </c>
      <c r="BL693" s="17" t="s">
        <v>295</v>
      </c>
      <c r="BM693" s="147" t="s">
        <v>820</v>
      </c>
    </row>
    <row r="694" spans="2:65" s="1" customFormat="1" ht="19.5">
      <c r="B694" s="32"/>
      <c r="D694" s="149" t="s">
        <v>167</v>
      </c>
      <c r="F694" s="150" t="s">
        <v>821</v>
      </c>
      <c r="I694" s="151"/>
      <c r="L694" s="32"/>
      <c r="M694" s="152"/>
      <c r="T694" s="56"/>
      <c r="AT694" s="17" t="s">
        <v>167</v>
      </c>
      <c r="AU694" s="17" t="s">
        <v>90</v>
      </c>
    </row>
    <row r="695" spans="2:65" s="1" customFormat="1" ht="11.25">
      <c r="B695" s="32"/>
      <c r="D695" s="153" t="s">
        <v>169</v>
      </c>
      <c r="F695" s="154" t="s">
        <v>822</v>
      </c>
      <c r="I695" s="151"/>
      <c r="L695" s="32"/>
      <c r="M695" s="152"/>
      <c r="T695" s="56"/>
      <c r="AT695" s="17" t="s">
        <v>169</v>
      </c>
      <c r="AU695" s="17" t="s">
        <v>90</v>
      </c>
    </row>
    <row r="696" spans="2:65" s="12" customFormat="1" ht="11.25">
      <c r="B696" s="155"/>
      <c r="D696" s="149" t="s">
        <v>171</v>
      </c>
      <c r="E696" s="156" t="s">
        <v>1</v>
      </c>
      <c r="F696" s="157" t="s">
        <v>823</v>
      </c>
      <c r="H696" s="156" t="s">
        <v>1</v>
      </c>
      <c r="I696" s="158"/>
      <c r="L696" s="155"/>
      <c r="M696" s="159"/>
      <c r="T696" s="160"/>
      <c r="AT696" s="156" t="s">
        <v>171</v>
      </c>
      <c r="AU696" s="156" t="s">
        <v>90</v>
      </c>
      <c r="AV696" s="12" t="s">
        <v>88</v>
      </c>
      <c r="AW696" s="12" t="s">
        <v>36</v>
      </c>
      <c r="AX696" s="12" t="s">
        <v>80</v>
      </c>
      <c r="AY696" s="156" t="s">
        <v>158</v>
      </c>
    </row>
    <row r="697" spans="2:65" s="12" customFormat="1" ht="11.25">
      <c r="B697" s="155"/>
      <c r="D697" s="149" t="s">
        <v>171</v>
      </c>
      <c r="E697" s="156" t="s">
        <v>1</v>
      </c>
      <c r="F697" s="157" t="s">
        <v>824</v>
      </c>
      <c r="H697" s="156" t="s">
        <v>1</v>
      </c>
      <c r="I697" s="158"/>
      <c r="L697" s="155"/>
      <c r="M697" s="159"/>
      <c r="T697" s="160"/>
      <c r="AT697" s="156" t="s">
        <v>171</v>
      </c>
      <c r="AU697" s="156" t="s">
        <v>90</v>
      </c>
      <c r="AV697" s="12" t="s">
        <v>88</v>
      </c>
      <c r="AW697" s="12" t="s">
        <v>36</v>
      </c>
      <c r="AX697" s="12" t="s">
        <v>80</v>
      </c>
      <c r="AY697" s="156" t="s">
        <v>158</v>
      </c>
    </row>
    <row r="698" spans="2:65" s="13" customFormat="1" ht="11.25">
      <c r="B698" s="161"/>
      <c r="D698" s="149" t="s">
        <v>171</v>
      </c>
      <c r="E698" s="162" t="s">
        <v>1</v>
      </c>
      <c r="F698" s="163" t="s">
        <v>825</v>
      </c>
      <c r="H698" s="164">
        <v>33.549999999999997</v>
      </c>
      <c r="I698" s="165"/>
      <c r="L698" s="161"/>
      <c r="M698" s="166"/>
      <c r="T698" s="167"/>
      <c r="AT698" s="162" t="s">
        <v>171</v>
      </c>
      <c r="AU698" s="162" t="s">
        <v>90</v>
      </c>
      <c r="AV698" s="13" t="s">
        <v>90</v>
      </c>
      <c r="AW698" s="13" t="s">
        <v>36</v>
      </c>
      <c r="AX698" s="13" t="s">
        <v>80</v>
      </c>
      <c r="AY698" s="162" t="s">
        <v>158</v>
      </c>
    </row>
    <row r="699" spans="2:65" s="14" customFormat="1" ht="11.25">
      <c r="B699" s="168"/>
      <c r="D699" s="149" t="s">
        <v>171</v>
      </c>
      <c r="E699" s="169" t="s">
        <v>1</v>
      </c>
      <c r="F699" s="170" t="s">
        <v>182</v>
      </c>
      <c r="H699" s="171">
        <v>33.549999999999997</v>
      </c>
      <c r="I699" s="172"/>
      <c r="L699" s="168"/>
      <c r="M699" s="173"/>
      <c r="T699" s="174"/>
      <c r="AT699" s="169" t="s">
        <v>171</v>
      </c>
      <c r="AU699" s="169" t="s">
        <v>90</v>
      </c>
      <c r="AV699" s="14" t="s">
        <v>165</v>
      </c>
      <c r="AW699" s="14" t="s">
        <v>36</v>
      </c>
      <c r="AX699" s="14" t="s">
        <v>88</v>
      </c>
      <c r="AY699" s="169" t="s">
        <v>158</v>
      </c>
    </row>
    <row r="700" spans="2:65" s="1" customFormat="1" ht="16.5" customHeight="1">
      <c r="B700" s="32"/>
      <c r="C700" s="176" t="s">
        <v>826</v>
      </c>
      <c r="D700" s="176" t="s">
        <v>336</v>
      </c>
      <c r="E700" s="177" t="s">
        <v>827</v>
      </c>
      <c r="F700" s="178" t="s">
        <v>828</v>
      </c>
      <c r="G700" s="179" t="s">
        <v>339</v>
      </c>
      <c r="H700" s="180">
        <v>0.01</v>
      </c>
      <c r="I700" s="181"/>
      <c r="J700" s="182">
        <f>ROUND(I700*H700,2)</f>
        <v>0</v>
      </c>
      <c r="K700" s="178" t="s">
        <v>164</v>
      </c>
      <c r="L700" s="183"/>
      <c r="M700" s="184" t="s">
        <v>1</v>
      </c>
      <c r="N700" s="185" t="s">
        <v>45</v>
      </c>
      <c r="P700" s="145">
        <f>O700*H700</f>
        <v>0</v>
      </c>
      <c r="Q700" s="145">
        <v>1</v>
      </c>
      <c r="R700" s="145">
        <f>Q700*H700</f>
        <v>0.01</v>
      </c>
      <c r="S700" s="145">
        <v>0</v>
      </c>
      <c r="T700" s="146">
        <f>S700*H700</f>
        <v>0</v>
      </c>
      <c r="AR700" s="147" t="s">
        <v>415</v>
      </c>
      <c r="AT700" s="147" t="s">
        <v>336</v>
      </c>
      <c r="AU700" s="147" t="s">
        <v>90</v>
      </c>
      <c r="AY700" s="17" t="s">
        <v>158</v>
      </c>
      <c r="BE700" s="148">
        <f>IF(N700="základní",J700,0)</f>
        <v>0</v>
      </c>
      <c r="BF700" s="148">
        <f>IF(N700="snížená",J700,0)</f>
        <v>0</v>
      </c>
      <c r="BG700" s="148">
        <f>IF(N700="zákl. přenesená",J700,0)</f>
        <v>0</v>
      </c>
      <c r="BH700" s="148">
        <f>IF(N700="sníž. přenesená",J700,0)</f>
        <v>0</v>
      </c>
      <c r="BI700" s="148">
        <f>IF(N700="nulová",J700,0)</f>
        <v>0</v>
      </c>
      <c r="BJ700" s="17" t="s">
        <v>88</v>
      </c>
      <c r="BK700" s="148">
        <f>ROUND(I700*H700,2)</f>
        <v>0</v>
      </c>
      <c r="BL700" s="17" t="s">
        <v>295</v>
      </c>
      <c r="BM700" s="147" t="s">
        <v>829</v>
      </c>
    </row>
    <row r="701" spans="2:65" s="1" customFormat="1" ht="11.25">
      <c r="B701" s="32"/>
      <c r="D701" s="149" t="s">
        <v>167</v>
      </c>
      <c r="F701" s="150" t="s">
        <v>830</v>
      </c>
      <c r="I701" s="151"/>
      <c r="L701" s="32"/>
      <c r="M701" s="152"/>
      <c r="T701" s="56"/>
      <c r="AT701" s="17" t="s">
        <v>167</v>
      </c>
      <c r="AU701" s="17" t="s">
        <v>90</v>
      </c>
    </row>
    <row r="702" spans="2:65" s="13" customFormat="1" ht="11.25">
      <c r="B702" s="161"/>
      <c r="D702" s="149" t="s">
        <v>171</v>
      </c>
      <c r="F702" s="163" t="s">
        <v>831</v>
      </c>
      <c r="H702" s="164">
        <v>0.01</v>
      </c>
      <c r="I702" s="165"/>
      <c r="L702" s="161"/>
      <c r="M702" s="166"/>
      <c r="T702" s="167"/>
      <c r="AT702" s="162" t="s">
        <v>171</v>
      </c>
      <c r="AU702" s="162" t="s">
        <v>90</v>
      </c>
      <c r="AV702" s="13" t="s">
        <v>90</v>
      </c>
      <c r="AW702" s="13" t="s">
        <v>4</v>
      </c>
      <c r="AX702" s="13" t="s">
        <v>88</v>
      </c>
      <c r="AY702" s="162" t="s">
        <v>158</v>
      </c>
    </row>
    <row r="703" spans="2:65" s="1" customFormat="1" ht="24.2" customHeight="1">
      <c r="B703" s="32"/>
      <c r="C703" s="136" t="s">
        <v>832</v>
      </c>
      <c r="D703" s="136" t="s">
        <v>160</v>
      </c>
      <c r="E703" s="137" t="s">
        <v>833</v>
      </c>
      <c r="F703" s="138" t="s">
        <v>834</v>
      </c>
      <c r="G703" s="139" t="s">
        <v>163</v>
      </c>
      <c r="H703" s="140">
        <v>67.11</v>
      </c>
      <c r="I703" s="141"/>
      <c r="J703" s="142">
        <f>ROUND(I703*H703,2)</f>
        <v>0</v>
      </c>
      <c r="K703" s="138" t="s">
        <v>164</v>
      </c>
      <c r="L703" s="32"/>
      <c r="M703" s="143" t="s">
        <v>1</v>
      </c>
      <c r="N703" s="144" t="s">
        <v>45</v>
      </c>
      <c r="P703" s="145">
        <f>O703*H703</f>
        <v>0</v>
      </c>
      <c r="Q703" s="145">
        <v>0</v>
      </c>
      <c r="R703" s="145">
        <f>Q703*H703</f>
        <v>0</v>
      </c>
      <c r="S703" s="145">
        <v>0</v>
      </c>
      <c r="T703" s="146">
        <f>S703*H703</f>
        <v>0</v>
      </c>
      <c r="AR703" s="147" t="s">
        <v>295</v>
      </c>
      <c r="AT703" s="147" t="s">
        <v>160</v>
      </c>
      <c r="AU703" s="147" t="s">
        <v>90</v>
      </c>
      <c r="AY703" s="17" t="s">
        <v>158</v>
      </c>
      <c r="BE703" s="148">
        <f>IF(N703="základní",J703,0)</f>
        <v>0</v>
      </c>
      <c r="BF703" s="148">
        <f>IF(N703="snížená",J703,0)</f>
        <v>0</v>
      </c>
      <c r="BG703" s="148">
        <f>IF(N703="zákl. přenesená",J703,0)</f>
        <v>0</v>
      </c>
      <c r="BH703" s="148">
        <f>IF(N703="sníž. přenesená",J703,0)</f>
        <v>0</v>
      </c>
      <c r="BI703" s="148">
        <f>IF(N703="nulová",J703,0)</f>
        <v>0</v>
      </c>
      <c r="BJ703" s="17" t="s">
        <v>88</v>
      </c>
      <c r="BK703" s="148">
        <f>ROUND(I703*H703,2)</f>
        <v>0</v>
      </c>
      <c r="BL703" s="17" t="s">
        <v>295</v>
      </c>
      <c r="BM703" s="147" t="s">
        <v>835</v>
      </c>
    </row>
    <row r="704" spans="2:65" s="1" customFormat="1" ht="19.5">
      <c r="B704" s="32"/>
      <c r="D704" s="149" t="s">
        <v>167</v>
      </c>
      <c r="F704" s="150" t="s">
        <v>836</v>
      </c>
      <c r="I704" s="151"/>
      <c r="L704" s="32"/>
      <c r="M704" s="152"/>
      <c r="T704" s="56"/>
      <c r="AT704" s="17" t="s">
        <v>167</v>
      </c>
      <c r="AU704" s="17" t="s">
        <v>90</v>
      </c>
    </row>
    <row r="705" spans="2:65" s="1" customFormat="1" ht="11.25">
      <c r="B705" s="32"/>
      <c r="D705" s="153" t="s">
        <v>169</v>
      </c>
      <c r="F705" s="154" t="s">
        <v>837</v>
      </c>
      <c r="I705" s="151"/>
      <c r="L705" s="32"/>
      <c r="M705" s="152"/>
      <c r="T705" s="56"/>
      <c r="AT705" s="17" t="s">
        <v>169</v>
      </c>
      <c r="AU705" s="17" t="s">
        <v>90</v>
      </c>
    </row>
    <row r="706" spans="2:65" s="12" customFormat="1" ht="11.25">
      <c r="B706" s="155"/>
      <c r="D706" s="149" t="s">
        <v>171</v>
      </c>
      <c r="E706" s="156" t="s">
        <v>1</v>
      </c>
      <c r="F706" s="157" t="s">
        <v>823</v>
      </c>
      <c r="H706" s="156" t="s">
        <v>1</v>
      </c>
      <c r="I706" s="158"/>
      <c r="L706" s="155"/>
      <c r="M706" s="159"/>
      <c r="T706" s="160"/>
      <c r="AT706" s="156" t="s">
        <v>171</v>
      </c>
      <c r="AU706" s="156" t="s">
        <v>90</v>
      </c>
      <c r="AV706" s="12" t="s">
        <v>88</v>
      </c>
      <c r="AW706" s="12" t="s">
        <v>36</v>
      </c>
      <c r="AX706" s="12" t="s">
        <v>80</v>
      </c>
      <c r="AY706" s="156" t="s">
        <v>158</v>
      </c>
    </row>
    <row r="707" spans="2:65" s="12" customFormat="1" ht="11.25">
      <c r="B707" s="155"/>
      <c r="D707" s="149" t="s">
        <v>171</v>
      </c>
      <c r="E707" s="156" t="s">
        <v>1</v>
      </c>
      <c r="F707" s="157" t="s">
        <v>838</v>
      </c>
      <c r="H707" s="156" t="s">
        <v>1</v>
      </c>
      <c r="I707" s="158"/>
      <c r="L707" s="155"/>
      <c r="M707" s="159"/>
      <c r="T707" s="160"/>
      <c r="AT707" s="156" t="s">
        <v>171</v>
      </c>
      <c r="AU707" s="156" t="s">
        <v>90</v>
      </c>
      <c r="AV707" s="12" t="s">
        <v>88</v>
      </c>
      <c r="AW707" s="12" t="s">
        <v>36</v>
      </c>
      <c r="AX707" s="12" t="s">
        <v>80</v>
      </c>
      <c r="AY707" s="156" t="s">
        <v>158</v>
      </c>
    </row>
    <row r="708" spans="2:65" s="13" customFormat="1" ht="11.25">
      <c r="B708" s="161"/>
      <c r="D708" s="149" t="s">
        <v>171</v>
      </c>
      <c r="E708" s="162" t="s">
        <v>1</v>
      </c>
      <c r="F708" s="163" t="s">
        <v>839</v>
      </c>
      <c r="H708" s="164">
        <v>67.11</v>
      </c>
      <c r="I708" s="165"/>
      <c r="L708" s="161"/>
      <c r="M708" s="166"/>
      <c r="T708" s="167"/>
      <c r="AT708" s="162" t="s">
        <v>171</v>
      </c>
      <c r="AU708" s="162" t="s">
        <v>90</v>
      </c>
      <c r="AV708" s="13" t="s">
        <v>90</v>
      </c>
      <c r="AW708" s="13" t="s">
        <v>36</v>
      </c>
      <c r="AX708" s="13" t="s">
        <v>80</v>
      </c>
      <c r="AY708" s="162" t="s">
        <v>158</v>
      </c>
    </row>
    <row r="709" spans="2:65" s="14" customFormat="1" ht="11.25">
      <c r="B709" s="168"/>
      <c r="D709" s="149" t="s">
        <v>171</v>
      </c>
      <c r="E709" s="169" t="s">
        <v>1</v>
      </c>
      <c r="F709" s="170" t="s">
        <v>182</v>
      </c>
      <c r="H709" s="171">
        <v>67.11</v>
      </c>
      <c r="I709" s="172"/>
      <c r="L709" s="168"/>
      <c r="M709" s="173"/>
      <c r="T709" s="174"/>
      <c r="AT709" s="169" t="s">
        <v>171</v>
      </c>
      <c r="AU709" s="169" t="s">
        <v>90</v>
      </c>
      <c r="AV709" s="14" t="s">
        <v>165</v>
      </c>
      <c r="AW709" s="14" t="s">
        <v>36</v>
      </c>
      <c r="AX709" s="14" t="s">
        <v>88</v>
      </c>
      <c r="AY709" s="169" t="s">
        <v>158</v>
      </c>
    </row>
    <row r="710" spans="2:65" s="1" customFormat="1" ht="16.5" customHeight="1">
      <c r="B710" s="32"/>
      <c r="C710" s="176" t="s">
        <v>840</v>
      </c>
      <c r="D710" s="176" t="s">
        <v>336</v>
      </c>
      <c r="E710" s="177" t="s">
        <v>841</v>
      </c>
      <c r="F710" s="178" t="s">
        <v>842</v>
      </c>
      <c r="G710" s="179" t="s">
        <v>339</v>
      </c>
      <c r="H710" s="180">
        <v>2.8000000000000001E-2</v>
      </c>
      <c r="I710" s="181"/>
      <c r="J710" s="182">
        <f>ROUND(I710*H710,2)</f>
        <v>0</v>
      </c>
      <c r="K710" s="178" t="s">
        <v>164</v>
      </c>
      <c r="L710" s="183"/>
      <c r="M710" s="184" t="s">
        <v>1</v>
      </c>
      <c r="N710" s="185" t="s">
        <v>45</v>
      </c>
      <c r="P710" s="145">
        <f>O710*H710</f>
        <v>0</v>
      </c>
      <c r="Q710" s="145">
        <v>1</v>
      </c>
      <c r="R710" s="145">
        <f>Q710*H710</f>
        <v>2.8000000000000001E-2</v>
      </c>
      <c r="S710" s="145">
        <v>0</v>
      </c>
      <c r="T710" s="146">
        <f>S710*H710</f>
        <v>0</v>
      </c>
      <c r="AR710" s="147" t="s">
        <v>415</v>
      </c>
      <c r="AT710" s="147" t="s">
        <v>336</v>
      </c>
      <c r="AU710" s="147" t="s">
        <v>90</v>
      </c>
      <c r="AY710" s="17" t="s">
        <v>158</v>
      </c>
      <c r="BE710" s="148">
        <f>IF(N710="základní",J710,0)</f>
        <v>0</v>
      </c>
      <c r="BF710" s="148">
        <f>IF(N710="snížená",J710,0)</f>
        <v>0</v>
      </c>
      <c r="BG710" s="148">
        <f>IF(N710="zákl. přenesená",J710,0)</f>
        <v>0</v>
      </c>
      <c r="BH710" s="148">
        <f>IF(N710="sníž. přenesená",J710,0)</f>
        <v>0</v>
      </c>
      <c r="BI710" s="148">
        <f>IF(N710="nulová",J710,0)</f>
        <v>0</v>
      </c>
      <c r="BJ710" s="17" t="s">
        <v>88</v>
      </c>
      <c r="BK710" s="148">
        <f>ROUND(I710*H710,2)</f>
        <v>0</v>
      </c>
      <c r="BL710" s="17" t="s">
        <v>295</v>
      </c>
      <c r="BM710" s="147" t="s">
        <v>843</v>
      </c>
    </row>
    <row r="711" spans="2:65" s="1" customFormat="1" ht="11.25">
      <c r="B711" s="32"/>
      <c r="D711" s="149" t="s">
        <v>167</v>
      </c>
      <c r="F711" s="150" t="s">
        <v>842</v>
      </c>
      <c r="I711" s="151"/>
      <c r="L711" s="32"/>
      <c r="M711" s="152"/>
      <c r="T711" s="56"/>
      <c r="AT711" s="17" t="s">
        <v>167</v>
      </c>
      <c r="AU711" s="17" t="s">
        <v>90</v>
      </c>
    </row>
    <row r="712" spans="2:65" s="13" customFormat="1" ht="11.25">
      <c r="B712" s="161"/>
      <c r="D712" s="149" t="s">
        <v>171</v>
      </c>
      <c r="F712" s="163" t="s">
        <v>844</v>
      </c>
      <c r="H712" s="164">
        <v>2.8000000000000001E-2</v>
      </c>
      <c r="I712" s="165"/>
      <c r="L712" s="161"/>
      <c r="M712" s="166"/>
      <c r="T712" s="167"/>
      <c r="AT712" s="162" t="s">
        <v>171</v>
      </c>
      <c r="AU712" s="162" t="s">
        <v>90</v>
      </c>
      <c r="AV712" s="13" t="s">
        <v>90</v>
      </c>
      <c r="AW712" s="13" t="s">
        <v>4</v>
      </c>
      <c r="AX712" s="13" t="s">
        <v>88</v>
      </c>
      <c r="AY712" s="162" t="s">
        <v>158</v>
      </c>
    </row>
    <row r="713" spans="2:65" s="1" customFormat="1" ht="24.2" customHeight="1">
      <c r="B713" s="32"/>
      <c r="C713" s="136" t="s">
        <v>845</v>
      </c>
      <c r="D713" s="136" t="s">
        <v>160</v>
      </c>
      <c r="E713" s="137" t="s">
        <v>846</v>
      </c>
      <c r="F713" s="138" t="s">
        <v>847</v>
      </c>
      <c r="G713" s="139" t="s">
        <v>163</v>
      </c>
      <c r="H713" s="140">
        <v>254.57</v>
      </c>
      <c r="I713" s="141"/>
      <c r="J713" s="142">
        <f>ROUND(I713*H713,2)</f>
        <v>0</v>
      </c>
      <c r="K713" s="138" t="s">
        <v>164</v>
      </c>
      <c r="L713" s="32"/>
      <c r="M713" s="143" t="s">
        <v>1</v>
      </c>
      <c r="N713" s="144" t="s">
        <v>45</v>
      </c>
      <c r="P713" s="145">
        <f>O713*H713</f>
        <v>0</v>
      </c>
      <c r="Q713" s="145">
        <v>0</v>
      </c>
      <c r="R713" s="145">
        <f>Q713*H713</f>
        <v>0</v>
      </c>
      <c r="S713" s="145">
        <v>0</v>
      </c>
      <c r="T713" s="146">
        <f>S713*H713</f>
        <v>0</v>
      </c>
      <c r="AR713" s="147" t="s">
        <v>295</v>
      </c>
      <c r="AT713" s="147" t="s">
        <v>160</v>
      </c>
      <c r="AU713" s="147" t="s">
        <v>90</v>
      </c>
      <c r="AY713" s="17" t="s">
        <v>158</v>
      </c>
      <c r="BE713" s="148">
        <f>IF(N713="základní",J713,0)</f>
        <v>0</v>
      </c>
      <c r="BF713" s="148">
        <f>IF(N713="snížená",J713,0)</f>
        <v>0</v>
      </c>
      <c r="BG713" s="148">
        <f>IF(N713="zákl. přenesená",J713,0)</f>
        <v>0</v>
      </c>
      <c r="BH713" s="148">
        <f>IF(N713="sníž. přenesená",J713,0)</f>
        <v>0</v>
      </c>
      <c r="BI713" s="148">
        <f>IF(N713="nulová",J713,0)</f>
        <v>0</v>
      </c>
      <c r="BJ713" s="17" t="s">
        <v>88</v>
      </c>
      <c r="BK713" s="148">
        <f>ROUND(I713*H713,2)</f>
        <v>0</v>
      </c>
      <c r="BL713" s="17" t="s">
        <v>295</v>
      </c>
      <c r="BM713" s="147" t="s">
        <v>848</v>
      </c>
    </row>
    <row r="714" spans="2:65" s="1" customFormat="1" ht="19.5">
      <c r="B714" s="32"/>
      <c r="D714" s="149" t="s">
        <v>167</v>
      </c>
      <c r="F714" s="150" t="s">
        <v>849</v>
      </c>
      <c r="I714" s="151"/>
      <c r="L714" s="32"/>
      <c r="M714" s="152"/>
      <c r="T714" s="56"/>
      <c r="AT714" s="17" t="s">
        <v>167</v>
      </c>
      <c r="AU714" s="17" t="s">
        <v>90</v>
      </c>
    </row>
    <row r="715" spans="2:65" s="1" customFormat="1" ht="11.25">
      <c r="B715" s="32"/>
      <c r="D715" s="153" t="s">
        <v>169</v>
      </c>
      <c r="F715" s="154" t="s">
        <v>850</v>
      </c>
      <c r="I715" s="151"/>
      <c r="L715" s="32"/>
      <c r="M715" s="152"/>
      <c r="T715" s="56"/>
      <c r="AT715" s="17" t="s">
        <v>169</v>
      </c>
      <c r="AU715" s="17" t="s">
        <v>90</v>
      </c>
    </row>
    <row r="716" spans="2:65" s="12" customFormat="1" ht="11.25">
      <c r="B716" s="155"/>
      <c r="D716" s="149" t="s">
        <v>171</v>
      </c>
      <c r="E716" s="156" t="s">
        <v>1</v>
      </c>
      <c r="F716" s="157" t="s">
        <v>823</v>
      </c>
      <c r="H716" s="156" t="s">
        <v>1</v>
      </c>
      <c r="I716" s="158"/>
      <c r="L716" s="155"/>
      <c r="M716" s="159"/>
      <c r="T716" s="160"/>
      <c r="AT716" s="156" t="s">
        <v>171</v>
      </c>
      <c r="AU716" s="156" t="s">
        <v>90</v>
      </c>
      <c r="AV716" s="12" t="s">
        <v>88</v>
      </c>
      <c r="AW716" s="12" t="s">
        <v>36</v>
      </c>
      <c r="AX716" s="12" t="s">
        <v>80</v>
      </c>
      <c r="AY716" s="156" t="s">
        <v>158</v>
      </c>
    </row>
    <row r="717" spans="2:65" s="12" customFormat="1" ht="11.25">
      <c r="B717" s="155"/>
      <c r="D717" s="149" t="s">
        <v>171</v>
      </c>
      <c r="E717" s="156" t="s">
        <v>1</v>
      </c>
      <c r="F717" s="157" t="s">
        <v>824</v>
      </c>
      <c r="H717" s="156" t="s">
        <v>1</v>
      </c>
      <c r="I717" s="158"/>
      <c r="L717" s="155"/>
      <c r="M717" s="159"/>
      <c r="T717" s="160"/>
      <c r="AT717" s="156" t="s">
        <v>171</v>
      </c>
      <c r="AU717" s="156" t="s">
        <v>90</v>
      </c>
      <c r="AV717" s="12" t="s">
        <v>88</v>
      </c>
      <c r="AW717" s="12" t="s">
        <v>36</v>
      </c>
      <c r="AX717" s="12" t="s">
        <v>80</v>
      </c>
      <c r="AY717" s="156" t="s">
        <v>158</v>
      </c>
    </row>
    <row r="718" spans="2:65" s="13" customFormat="1" ht="11.25">
      <c r="B718" s="161"/>
      <c r="D718" s="149" t="s">
        <v>171</v>
      </c>
      <c r="E718" s="162" t="s">
        <v>1</v>
      </c>
      <c r="F718" s="163" t="s">
        <v>851</v>
      </c>
      <c r="H718" s="164">
        <v>254.57</v>
      </c>
      <c r="I718" s="165"/>
      <c r="L718" s="161"/>
      <c r="M718" s="166"/>
      <c r="T718" s="167"/>
      <c r="AT718" s="162" t="s">
        <v>171</v>
      </c>
      <c r="AU718" s="162" t="s">
        <v>90</v>
      </c>
      <c r="AV718" s="13" t="s">
        <v>90</v>
      </c>
      <c r="AW718" s="13" t="s">
        <v>36</v>
      </c>
      <c r="AX718" s="13" t="s">
        <v>80</v>
      </c>
      <c r="AY718" s="162" t="s">
        <v>158</v>
      </c>
    </row>
    <row r="719" spans="2:65" s="14" customFormat="1" ht="11.25">
      <c r="B719" s="168"/>
      <c r="D719" s="149" t="s">
        <v>171</v>
      </c>
      <c r="E719" s="169" t="s">
        <v>1</v>
      </c>
      <c r="F719" s="170" t="s">
        <v>182</v>
      </c>
      <c r="H719" s="171">
        <v>254.57</v>
      </c>
      <c r="I719" s="172"/>
      <c r="L719" s="168"/>
      <c r="M719" s="173"/>
      <c r="T719" s="174"/>
      <c r="AT719" s="169" t="s">
        <v>171</v>
      </c>
      <c r="AU719" s="169" t="s">
        <v>90</v>
      </c>
      <c r="AV719" s="14" t="s">
        <v>165</v>
      </c>
      <c r="AW719" s="14" t="s">
        <v>36</v>
      </c>
      <c r="AX719" s="14" t="s">
        <v>88</v>
      </c>
      <c r="AY719" s="169" t="s">
        <v>158</v>
      </c>
    </row>
    <row r="720" spans="2:65" s="1" customFormat="1" ht="16.5" customHeight="1">
      <c r="B720" s="32"/>
      <c r="C720" s="176" t="s">
        <v>852</v>
      </c>
      <c r="D720" s="176" t="s">
        <v>336</v>
      </c>
      <c r="E720" s="177" t="s">
        <v>827</v>
      </c>
      <c r="F720" s="178" t="s">
        <v>828</v>
      </c>
      <c r="G720" s="179" t="s">
        <v>339</v>
      </c>
      <c r="H720" s="180">
        <v>7.5999999999999998E-2</v>
      </c>
      <c r="I720" s="181"/>
      <c r="J720" s="182">
        <f>ROUND(I720*H720,2)</f>
        <v>0</v>
      </c>
      <c r="K720" s="178" t="s">
        <v>164</v>
      </c>
      <c r="L720" s="183"/>
      <c r="M720" s="184" t="s">
        <v>1</v>
      </c>
      <c r="N720" s="185" t="s">
        <v>45</v>
      </c>
      <c r="P720" s="145">
        <f>O720*H720</f>
        <v>0</v>
      </c>
      <c r="Q720" s="145">
        <v>1</v>
      </c>
      <c r="R720" s="145">
        <f>Q720*H720</f>
        <v>7.5999999999999998E-2</v>
      </c>
      <c r="S720" s="145">
        <v>0</v>
      </c>
      <c r="T720" s="146">
        <f>S720*H720</f>
        <v>0</v>
      </c>
      <c r="AR720" s="147" t="s">
        <v>415</v>
      </c>
      <c r="AT720" s="147" t="s">
        <v>336</v>
      </c>
      <c r="AU720" s="147" t="s">
        <v>90</v>
      </c>
      <c r="AY720" s="17" t="s">
        <v>158</v>
      </c>
      <c r="BE720" s="148">
        <f>IF(N720="základní",J720,0)</f>
        <v>0</v>
      </c>
      <c r="BF720" s="148">
        <f>IF(N720="snížená",J720,0)</f>
        <v>0</v>
      </c>
      <c r="BG720" s="148">
        <f>IF(N720="zákl. přenesená",J720,0)</f>
        <v>0</v>
      </c>
      <c r="BH720" s="148">
        <f>IF(N720="sníž. přenesená",J720,0)</f>
        <v>0</v>
      </c>
      <c r="BI720" s="148">
        <f>IF(N720="nulová",J720,0)</f>
        <v>0</v>
      </c>
      <c r="BJ720" s="17" t="s">
        <v>88</v>
      </c>
      <c r="BK720" s="148">
        <f>ROUND(I720*H720,2)</f>
        <v>0</v>
      </c>
      <c r="BL720" s="17" t="s">
        <v>295</v>
      </c>
      <c r="BM720" s="147" t="s">
        <v>853</v>
      </c>
    </row>
    <row r="721" spans="2:65" s="1" customFormat="1" ht="11.25">
      <c r="B721" s="32"/>
      <c r="D721" s="149" t="s">
        <v>167</v>
      </c>
      <c r="F721" s="150" t="s">
        <v>830</v>
      </c>
      <c r="I721" s="151"/>
      <c r="L721" s="32"/>
      <c r="M721" s="152"/>
      <c r="T721" s="56"/>
      <c r="AT721" s="17" t="s">
        <v>167</v>
      </c>
      <c r="AU721" s="17" t="s">
        <v>90</v>
      </c>
    </row>
    <row r="722" spans="2:65" s="13" customFormat="1" ht="11.25">
      <c r="B722" s="161"/>
      <c r="D722" s="149" t="s">
        <v>171</v>
      </c>
      <c r="F722" s="163" t="s">
        <v>854</v>
      </c>
      <c r="H722" s="164">
        <v>7.5999999999999998E-2</v>
      </c>
      <c r="I722" s="165"/>
      <c r="L722" s="161"/>
      <c r="M722" s="166"/>
      <c r="T722" s="167"/>
      <c r="AT722" s="162" t="s">
        <v>171</v>
      </c>
      <c r="AU722" s="162" t="s">
        <v>90</v>
      </c>
      <c r="AV722" s="13" t="s">
        <v>90</v>
      </c>
      <c r="AW722" s="13" t="s">
        <v>4</v>
      </c>
      <c r="AX722" s="13" t="s">
        <v>88</v>
      </c>
      <c r="AY722" s="162" t="s">
        <v>158</v>
      </c>
    </row>
    <row r="723" spans="2:65" s="1" customFormat="1" ht="24.2" customHeight="1">
      <c r="B723" s="32"/>
      <c r="C723" s="136" t="s">
        <v>855</v>
      </c>
      <c r="D723" s="136" t="s">
        <v>160</v>
      </c>
      <c r="E723" s="137" t="s">
        <v>856</v>
      </c>
      <c r="F723" s="138" t="s">
        <v>857</v>
      </c>
      <c r="G723" s="139" t="s">
        <v>163</v>
      </c>
      <c r="H723" s="140">
        <v>509.13</v>
      </c>
      <c r="I723" s="141"/>
      <c r="J723" s="142">
        <f>ROUND(I723*H723,2)</f>
        <v>0</v>
      </c>
      <c r="K723" s="138" t="s">
        <v>164</v>
      </c>
      <c r="L723" s="32"/>
      <c r="M723" s="143" t="s">
        <v>1</v>
      </c>
      <c r="N723" s="144" t="s">
        <v>45</v>
      </c>
      <c r="P723" s="145">
        <f>O723*H723</f>
        <v>0</v>
      </c>
      <c r="Q723" s="145">
        <v>0</v>
      </c>
      <c r="R723" s="145">
        <f>Q723*H723</f>
        <v>0</v>
      </c>
      <c r="S723" s="145">
        <v>0</v>
      </c>
      <c r="T723" s="146">
        <f>S723*H723</f>
        <v>0</v>
      </c>
      <c r="AR723" s="147" t="s">
        <v>295</v>
      </c>
      <c r="AT723" s="147" t="s">
        <v>160</v>
      </c>
      <c r="AU723" s="147" t="s">
        <v>90</v>
      </c>
      <c r="AY723" s="17" t="s">
        <v>158</v>
      </c>
      <c r="BE723" s="148">
        <f>IF(N723="základní",J723,0)</f>
        <v>0</v>
      </c>
      <c r="BF723" s="148">
        <f>IF(N723="snížená",J723,0)</f>
        <v>0</v>
      </c>
      <c r="BG723" s="148">
        <f>IF(N723="zákl. přenesená",J723,0)</f>
        <v>0</v>
      </c>
      <c r="BH723" s="148">
        <f>IF(N723="sníž. přenesená",J723,0)</f>
        <v>0</v>
      </c>
      <c r="BI723" s="148">
        <f>IF(N723="nulová",J723,0)</f>
        <v>0</v>
      </c>
      <c r="BJ723" s="17" t="s">
        <v>88</v>
      </c>
      <c r="BK723" s="148">
        <f>ROUND(I723*H723,2)</f>
        <v>0</v>
      </c>
      <c r="BL723" s="17" t="s">
        <v>295</v>
      </c>
      <c r="BM723" s="147" t="s">
        <v>858</v>
      </c>
    </row>
    <row r="724" spans="2:65" s="1" customFormat="1" ht="19.5">
      <c r="B724" s="32"/>
      <c r="D724" s="149" t="s">
        <v>167</v>
      </c>
      <c r="F724" s="150" t="s">
        <v>859</v>
      </c>
      <c r="I724" s="151"/>
      <c r="L724" s="32"/>
      <c r="M724" s="152"/>
      <c r="T724" s="56"/>
      <c r="AT724" s="17" t="s">
        <v>167</v>
      </c>
      <c r="AU724" s="17" t="s">
        <v>90</v>
      </c>
    </row>
    <row r="725" spans="2:65" s="1" customFormat="1" ht="11.25">
      <c r="B725" s="32"/>
      <c r="D725" s="153" t="s">
        <v>169</v>
      </c>
      <c r="F725" s="154" t="s">
        <v>860</v>
      </c>
      <c r="I725" s="151"/>
      <c r="L725" s="32"/>
      <c r="M725" s="152"/>
      <c r="T725" s="56"/>
      <c r="AT725" s="17" t="s">
        <v>169</v>
      </c>
      <c r="AU725" s="17" t="s">
        <v>90</v>
      </c>
    </row>
    <row r="726" spans="2:65" s="12" customFormat="1" ht="11.25">
      <c r="B726" s="155"/>
      <c r="D726" s="149" t="s">
        <v>171</v>
      </c>
      <c r="E726" s="156" t="s">
        <v>1</v>
      </c>
      <c r="F726" s="157" t="s">
        <v>823</v>
      </c>
      <c r="H726" s="156" t="s">
        <v>1</v>
      </c>
      <c r="I726" s="158"/>
      <c r="L726" s="155"/>
      <c r="M726" s="159"/>
      <c r="T726" s="160"/>
      <c r="AT726" s="156" t="s">
        <v>171</v>
      </c>
      <c r="AU726" s="156" t="s">
        <v>90</v>
      </c>
      <c r="AV726" s="12" t="s">
        <v>88</v>
      </c>
      <c r="AW726" s="12" t="s">
        <v>36</v>
      </c>
      <c r="AX726" s="12" t="s">
        <v>80</v>
      </c>
      <c r="AY726" s="156" t="s">
        <v>158</v>
      </c>
    </row>
    <row r="727" spans="2:65" s="12" customFormat="1" ht="11.25">
      <c r="B727" s="155"/>
      <c r="D727" s="149" t="s">
        <v>171</v>
      </c>
      <c r="E727" s="156" t="s">
        <v>1</v>
      </c>
      <c r="F727" s="157" t="s">
        <v>838</v>
      </c>
      <c r="H727" s="156" t="s">
        <v>1</v>
      </c>
      <c r="I727" s="158"/>
      <c r="L727" s="155"/>
      <c r="M727" s="159"/>
      <c r="T727" s="160"/>
      <c r="AT727" s="156" t="s">
        <v>171</v>
      </c>
      <c r="AU727" s="156" t="s">
        <v>90</v>
      </c>
      <c r="AV727" s="12" t="s">
        <v>88</v>
      </c>
      <c r="AW727" s="12" t="s">
        <v>36</v>
      </c>
      <c r="AX727" s="12" t="s">
        <v>80</v>
      </c>
      <c r="AY727" s="156" t="s">
        <v>158</v>
      </c>
    </row>
    <row r="728" spans="2:65" s="13" customFormat="1" ht="11.25">
      <c r="B728" s="161"/>
      <c r="D728" s="149" t="s">
        <v>171</v>
      </c>
      <c r="E728" s="162" t="s">
        <v>1</v>
      </c>
      <c r="F728" s="163" t="s">
        <v>861</v>
      </c>
      <c r="H728" s="164">
        <v>509.13</v>
      </c>
      <c r="I728" s="165"/>
      <c r="L728" s="161"/>
      <c r="M728" s="166"/>
      <c r="T728" s="167"/>
      <c r="AT728" s="162" t="s">
        <v>171</v>
      </c>
      <c r="AU728" s="162" t="s">
        <v>90</v>
      </c>
      <c r="AV728" s="13" t="s">
        <v>90</v>
      </c>
      <c r="AW728" s="13" t="s">
        <v>36</v>
      </c>
      <c r="AX728" s="13" t="s">
        <v>80</v>
      </c>
      <c r="AY728" s="162" t="s">
        <v>158</v>
      </c>
    </row>
    <row r="729" spans="2:65" s="14" customFormat="1" ht="11.25">
      <c r="B729" s="168"/>
      <c r="D729" s="149" t="s">
        <v>171</v>
      </c>
      <c r="E729" s="169" t="s">
        <v>1</v>
      </c>
      <c r="F729" s="170" t="s">
        <v>182</v>
      </c>
      <c r="H729" s="171">
        <v>509.13</v>
      </c>
      <c r="I729" s="172"/>
      <c r="L729" s="168"/>
      <c r="M729" s="173"/>
      <c r="T729" s="174"/>
      <c r="AT729" s="169" t="s">
        <v>171</v>
      </c>
      <c r="AU729" s="169" t="s">
        <v>90</v>
      </c>
      <c r="AV729" s="14" t="s">
        <v>165</v>
      </c>
      <c r="AW729" s="14" t="s">
        <v>36</v>
      </c>
      <c r="AX729" s="14" t="s">
        <v>88</v>
      </c>
      <c r="AY729" s="169" t="s">
        <v>158</v>
      </c>
    </row>
    <row r="730" spans="2:65" s="1" customFormat="1" ht="16.5" customHeight="1">
      <c r="B730" s="32"/>
      <c r="C730" s="176" t="s">
        <v>862</v>
      </c>
      <c r="D730" s="176" t="s">
        <v>336</v>
      </c>
      <c r="E730" s="177" t="s">
        <v>841</v>
      </c>
      <c r="F730" s="178" t="s">
        <v>842</v>
      </c>
      <c r="G730" s="179" t="s">
        <v>339</v>
      </c>
      <c r="H730" s="180">
        <v>0.20899999999999999</v>
      </c>
      <c r="I730" s="181"/>
      <c r="J730" s="182">
        <f>ROUND(I730*H730,2)</f>
        <v>0</v>
      </c>
      <c r="K730" s="178" t="s">
        <v>164</v>
      </c>
      <c r="L730" s="183"/>
      <c r="M730" s="184" t="s">
        <v>1</v>
      </c>
      <c r="N730" s="185" t="s">
        <v>45</v>
      </c>
      <c r="P730" s="145">
        <f>O730*H730</f>
        <v>0</v>
      </c>
      <c r="Q730" s="145">
        <v>1</v>
      </c>
      <c r="R730" s="145">
        <f>Q730*H730</f>
        <v>0.20899999999999999</v>
      </c>
      <c r="S730" s="145">
        <v>0</v>
      </c>
      <c r="T730" s="146">
        <f>S730*H730</f>
        <v>0</v>
      </c>
      <c r="AR730" s="147" t="s">
        <v>415</v>
      </c>
      <c r="AT730" s="147" t="s">
        <v>336</v>
      </c>
      <c r="AU730" s="147" t="s">
        <v>90</v>
      </c>
      <c r="AY730" s="17" t="s">
        <v>158</v>
      </c>
      <c r="BE730" s="148">
        <f>IF(N730="základní",J730,0)</f>
        <v>0</v>
      </c>
      <c r="BF730" s="148">
        <f>IF(N730="snížená",J730,0)</f>
        <v>0</v>
      </c>
      <c r="BG730" s="148">
        <f>IF(N730="zákl. přenesená",J730,0)</f>
        <v>0</v>
      </c>
      <c r="BH730" s="148">
        <f>IF(N730="sníž. přenesená",J730,0)</f>
        <v>0</v>
      </c>
      <c r="BI730" s="148">
        <f>IF(N730="nulová",J730,0)</f>
        <v>0</v>
      </c>
      <c r="BJ730" s="17" t="s">
        <v>88</v>
      </c>
      <c r="BK730" s="148">
        <f>ROUND(I730*H730,2)</f>
        <v>0</v>
      </c>
      <c r="BL730" s="17" t="s">
        <v>295</v>
      </c>
      <c r="BM730" s="147" t="s">
        <v>863</v>
      </c>
    </row>
    <row r="731" spans="2:65" s="1" customFormat="1" ht="11.25">
      <c r="B731" s="32"/>
      <c r="D731" s="149" t="s">
        <v>167</v>
      </c>
      <c r="F731" s="150" t="s">
        <v>842</v>
      </c>
      <c r="I731" s="151"/>
      <c r="L731" s="32"/>
      <c r="M731" s="152"/>
      <c r="T731" s="56"/>
      <c r="AT731" s="17" t="s">
        <v>167</v>
      </c>
      <c r="AU731" s="17" t="s">
        <v>90</v>
      </c>
    </row>
    <row r="732" spans="2:65" s="13" customFormat="1" ht="11.25">
      <c r="B732" s="161"/>
      <c r="D732" s="149" t="s">
        <v>171</v>
      </c>
      <c r="F732" s="163" t="s">
        <v>864</v>
      </c>
      <c r="H732" s="164">
        <v>0.20899999999999999</v>
      </c>
      <c r="I732" s="165"/>
      <c r="L732" s="161"/>
      <c r="M732" s="166"/>
      <c r="T732" s="167"/>
      <c r="AT732" s="162" t="s">
        <v>171</v>
      </c>
      <c r="AU732" s="162" t="s">
        <v>90</v>
      </c>
      <c r="AV732" s="13" t="s">
        <v>90</v>
      </c>
      <c r="AW732" s="13" t="s">
        <v>4</v>
      </c>
      <c r="AX732" s="13" t="s">
        <v>88</v>
      </c>
      <c r="AY732" s="162" t="s">
        <v>158</v>
      </c>
    </row>
    <row r="733" spans="2:65" s="1" customFormat="1" ht="24.2" customHeight="1">
      <c r="B733" s="32"/>
      <c r="C733" s="136" t="s">
        <v>865</v>
      </c>
      <c r="D733" s="136" t="s">
        <v>160</v>
      </c>
      <c r="E733" s="137" t="s">
        <v>866</v>
      </c>
      <c r="F733" s="138" t="s">
        <v>867</v>
      </c>
      <c r="G733" s="139" t="s">
        <v>339</v>
      </c>
      <c r="H733" s="140">
        <v>0.32300000000000001</v>
      </c>
      <c r="I733" s="141"/>
      <c r="J733" s="142">
        <f>ROUND(I733*H733,2)</f>
        <v>0</v>
      </c>
      <c r="K733" s="138" t="s">
        <v>164</v>
      </c>
      <c r="L733" s="32"/>
      <c r="M733" s="143" t="s">
        <v>1</v>
      </c>
      <c r="N733" s="144" t="s">
        <v>45</v>
      </c>
      <c r="P733" s="145">
        <f>O733*H733</f>
        <v>0</v>
      </c>
      <c r="Q733" s="145">
        <v>0</v>
      </c>
      <c r="R733" s="145">
        <f>Q733*H733</f>
        <v>0</v>
      </c>
      <c r="S733" s="145">
        <v>0</v>
      </c>
      <c r="T733" s="146">
        <f>S733*H733</f>
        <v>0</v>
      </c>
      <c r="AR733" s="147" t="s">
        <v>295</v>
      </c>
      <c r="AT733" s="147" t="s">
        <v>160</v>
      </c>
      <c r="AU733" s="147" t="s">
        <v>90</v>
      </c>
      <c r="AY733" s="17" t="s">
        <v>158</v>
      </c>
      <c r="BE733" s="148">
        <f>IF(N733="základní",J733,0)</f>
        <v>0</v>
      </c>
      <c r="BF733" s="148">
        <f>IF(N733="snížená",J733,0)</f>
        <v>0</v>
      </c>
      <c r="BG733" s="148">
        <f>IF(N733="zákl. přenesená",J733,0)</f>
        <v>0</v>
      </c>
      <c r="BH733" s="148">
        <f>IF(N733="sníž. přenesená",J733,0)</f>
        <v>0</v>
      </c>
      <c r="BI733" s="148">
        <f>IF(N733="nulová",J733,0)</f>
        <v>0</v>
      </c>
      <c r="BJ733" s="17" t="s">
        <v>88</v>
      </c>
      <c r="BK733" s="148">
        <f>ROUND(I733*H733,2)</f>
        <v>0</v>
      </c>
      <c r="BL733" s="17" t="s">
        <v>295</v>
      </c>
      <c r="BM733" s="147" t="s">
        <v>868</v>
      </c>
    </row>
    <row r="734" spans="2:65" s="1" customFormat="1" ht="29.25">
      <c r="B734" s="32"/>
      <c r="D734" s="149" t="s">
        <v>167</v>
      </c>
      <c r="F734" s="150" t="s">
        <v>869</v>
      </c>
      <c r="I734" s="151"/>
      <c r="L734" s="32"/>
      <c r="M734" s="152"/>
      <c r="T734" s="56"/>
      <c r="AT734" s="17" t="s">
        <v>167</v>
      </c>
      <c r="AU734" s="17" t="s">
        <v>90</v>
      </c>
    </row>
    <row r="735" spans="2:65" s="1" customFormat="1" ht="11.25">
      <c r="B735" s="32"/>
      <c r="D735" s="153" t="s">
        <v>169</v>
      </c>
      <c r="F735" s="154" t="s">
        <v>870</v>
      </c>
      <c r="I735" s="151"/>
      <c r="L735" s="32"/>
      <c r="M735" s="152"/>
      <c r="T735" s="56"/>
      <c r="AT735" s="17" t="s">
        <v>169</v>
      </c>
      <c r="AU735" s="17" t="s">
        <v>90</v>
      </c>
    </row>
    <row r="736" spans="2:65" s="11" customFormat="1" ht="22.9" customHeight="1">
      <c r="B736" s="124"/>
      <c r="D736" s="125" t="s">
        <v>79</v>
      </c>
      <c r="E736" s="134" t="s">
        <v>871</v>
      </c>
      <c r="F736" s="134" t="s">
        <v>872</v>
      </c>
      <c r="I736" s="127"/>
      <c r="J736" s="135">
        <f>BK736</f>
        <v>0</v>
      </c>
      <c r="L736" s="124"/>
      <c r="M736" s="129"/>
      <c r="P736" s="130">
        <f>SUM(P737:P747)</f>
        <v>0</v>
      </c>
      <c r="R736" s="130">
        <f>SUM(R737:R747)</f>
        <v>0.62015999999999993</v>
      </c>
      <c r="T736" s="131">
        <f>SUM(T737:T747)</f>
        <v>0</v>
      </c>
      <c r="AR736" s="125" t="s">
        <v>157</v>
      </c>
      <c r="AT736" s="132" t="s">
        <v>79</v>
      </c>
      <c r="AU736" s="132" t="s">
        <v>88</v>
      </c>
      <c r="AY736" s="125" t="s">
        <v>158</v>
      </c>
      <c r="BK736" s="133">
        <f>SUM(BK737:BK747)</f>
        <v>0</v>
      </c>
    </row>
    <row r="737" spans="2:65" s="1" customFormat="1" ht="21.75" customHeight="1">
      <c r="B737" s="32"/>
      <c r="C737" s="136" t="s">
        <v>873</v>
      </c>
      <c r="D737" s="136" t="s">
        <v>160</v>
      </c>
      <c r="E737" s="137" t="s">
        <v>874</v>
      </c>
      <c r="F737" s="138" t="s">
        <v>875</v>
      </c>
      <c r="G737" s="139" t="s">
        <v>717</v>
      </c>
      <c r="H737" s="140">
        <v>40.799999999999997</v>
      </c>
      <c r="I737" s="141"/>
      <c r="J737" s="142">
        <f>ROUND(I737*H737,2)</f>
        <v>0</v>
      </c>
      <c r="K737" s="138" t="s">
        <v>270</v>
      </c>
      <c r="L737" s="32"/>
      <c r="M737" s="143" t="s">
        <v>1</v>
      </c>
      <c r="N737" s="144" t="s">
        <v>45</v>
      </c>
      <c r="P737" s="145">
        <f>O737*H737</f>
        <v>0</v>
      </c>
      <c r="Q737" s="145">
        <v>0</v>
      </c>
      <c r="R737" s="145">
        <f>Q737*H737</f>
        <v>0</v>
      </c>
      <c r="S737" s="145">
        <v>0</v>
      </c>
      <c r="T737" s="146">
        <f>S737*H737</f>
        <v>0</v>
      </c>
      <c r="AR737" s="147" t="s">
        <v>295</v>
      </c>
      <c r="AT737" s="147" t="s">
        <v>160</v>
      </c>
      <c r="AU737" s="147" t="s">
        <v>90</v>
      </c>
      <c r="AY737" s="17" t="s">
        <v>158</v>
      </c>
      <c r="BE737" s="148">
        <f>IF(N737="základní",J737,0)</f>
        <v>0</v>
      </c>
      <c r="BF737" s="148">
        <f>IF(N737="snížená",J737,0)</f>
        <v>0</v>
      </c>
      <c r="BG737" s="148">
        <f>IF(N737="zákl. přenesená",J737,0)</f>
        <v>0</v>
      </c>
      <c r="BH737" s="148">
        <f>IF(N737="sníž. přenesená",J737,0)</f>
        <v>0</v>
      </c>
      <c r="BI737" s="148">
        <f>IF(N737="nulová",J737,0)</f>
        <v>0</v>
      </c>
      <c r="BJ737" s="17" t="s">
        <v>88</v>
      </c>
      <c r="BK737" s="148">
        <f>ROUND(I737*H737,2)</f>
        <v>0</v>
      </c>
      <c r="BL737" s="17" t="s">
        <v>295</v>
      </c>
      <c r="BM737" s="147" t="s">
        <v>876</v>
      </c>
    </row>
    <row r="738" spans="2:65" s="1" customFormat="1" ht="19.5">
      <c r="B738" s="32"/>
      <c r="D738" s="149" t="s">
        <v>195</v>
      </c>
      <c r="F738" s="175" t="s">
        <v>877</v>
      </c>
      <c r="I738" s="151"/>
      <c r="L738" s="32"/>
      <c r="M738" s="152"/>
      <c r="T738" s="56"/>
      <c r="AT738" s="17" t="s">
        <v>195</v>
      </c>
      <c r="AU738" s="17" t="s">
        <v>90</v>
      </c>
    </row>
    <row r="739" spans="2:65" s="12" customFormat="1" ht="11.25">
      <c r="B739" s="155"/>
      <c r="D739" s="149" t="s">
        <v>171</v>
      </c>
      <c r="E739" s="156" t="s">
        <v>1</v>
      </c>
      <c r="F739" s="157" t="s">
        <v>464</v>
      </c>
      <c r="H739" s="156" t="s">
        <v>1</v>
      </c>
      <c r="I739" s="158"/>
      <c r="L739" s="155"/>
      <c r="M739" s="159"/>
      <c r="T739" s="160"/>
      <c r="AT739" s="156" t="s">
        <v>171</v>
      </c>
      <c r="AU739" s="156" t="s">
        <v>90</v>
      </c>
      <c r="AV739" s="12" t="s">
        <v>88</v>
      </c>
      <c r="AW739" s="12" t="s">
        <v>36</v>
      </c>
      <c r="AX739" s="12" t="s">
        <v>80</v>
      </c>
      <c r="AY739" s="156" t="s">
        <v>158</v>
      </c>
    </row>
    <row r="740" spans="2:65" s="12" customFormat="1" ht="11.25">
      <c r="B740" s="155"/>
      <c r="D740" s="149" t="s">
        <v>171</v>
      </c>
      <c r="E740" s="156" t="s">
        <v>1</v>
      </c>
      <c r="F740" s="157" t="s">
        <v>465</v>
      </c>
      <c r="H740" s="156" t="s">
        <v>1</v>
      </c>
      <c r="I740" s="158"/>
      <c r="L740" s="155"/>
      <c r="M740" s="159"/>
      <c r="T740" s="160"/>
      <c r="AT740" s="156" t="s">
        <v>171</v>
      </c>
      <c r="AU740" s="156" t="s">
        <v>90</v>
      </c>
      <c r="AV740" s="12" t="s">
        <v>88</v>
      </c>
      <c r="AW740" s="12" t="s">
        <v>36</v>
      </c>
      <c r="AX740" s="12" t="s">
        <v>80</v>
      </c>
      <c r="AY740" s="156" t="s">
        <v>158</v>
      </c>
    </row>
    <row r="741" spans="2:65" s="12" customFormat="1" ht="22.5">
      <c r="B741" s="155"/>
      <c r="D741" s="149" t="s">
        <v>171</v>
      </c>
      <c r="E741" s="156" t="s">
        <v>1</v>
      </c>
      <c r="F741" s="157" t="s">
        <v>878</v>
      </c>
      <c r="H741" s="156" t="s">
        <v>1</v>
      </c>
      <c r="I741" s="158"/>
      <c r="L741" s="155"/>
      <c r="M741" s="159"/>
      <c r="T741" s="160"/>
      <c r="AT741" s="156" t="s">
        <v>171</v>
      </c>
      <c r="AU741" s="156" t="s">
        <v>90</v>
      </c>
      <c r="AV741" s="12" t="s">
        <v>88</v>
      </c>
      <c r="AW741" s="12" t="s">
        <v>36</v>
      </c>
      <c r="AX741" s="12" t="s">
        <v>80</v>
      </c>
      <c r="AY741" s="156" t="s">
        <v>158</v>
      </c>
    </row>
    <row r="742" spans="2:65" s="13" customFormat="1" ht="11.25">
      <c r="B742" s="161"/>
      <c r="D742" s="149" t="s">
        <v>171</v>
      </c>
      <c r="E742" s="162" t="s">
        <v>1</v>
      </c>
      <c r="F742" s="163" t="s">
        <v>879</v>
      </c>
      <c r="H742" s="164">
        <v>40.799999999999997</v>
      </c>
      <c r="I742" s="165"/>
      <c r="L742" s="161"/>
      <c r="M742" s="166"/>
      <c r="T742" s="167"/>
      <c r="AT742" s="162" t="s">
        <v>171</v>
      </c>
      <c r="AU742" s="162" t="s">
        <v>90</v>
      </c>
      <c r="AV742" s="13" t="s">
        <v>90</v>
      </c>
      <c r="AW742" s="13" t="s">
        <v>36</v>
      </c>
      <c r="AX742" s="13" t="s">
        <v>80</v>
      </c>
      <c r="AY742" s="162" t="s">
        <v>158</v>
      </c>
    </row>
    <row r="743" spans="2:65" s="14" customFormat="1" ht="11.25">
      <c r="B743" s="168"/>
      <c r="D743" s="149" t="s">
        <v>171</v>
      </c>
      <c r="E743" s="169" t="s">
        <v>1</v>
      </c>
      <c r="F743" s="170" t="s">
        <v>182</v>
      </c>
      <c r="H743" s="171">
        <v>40.799999999999997</v>
      </c>
      <c r="I743" s="172"/>
      <c r="L743" s="168"/>
      <c r="M743" s="173"/>
      <c r="T743" s="174"/>
      <c r="AT743" s="169" t="s">
        <v>171</v>
      </c>
      <c r="AU743" s="169" t="s">
        <v>90</v>
      </c>
      <c r="AV743" s="14" t="s">
        <v>165</v>
      </c>
      <c r="AW743" s="14" t="s">
        <v>36</v>
      </c>
      <c r="AX743" s="14" t="s">
        <v>88</v>
      </c>
      <c r="AY743" s="169" t="s">
        <v>158</v>
      </c>
    </row>
    <row r="744" spans="2:65" s="1" customFormat="1" ht="24.2" customHeight="1">
      <c r="B744" s="32"/>
      <c r="C744" s="176" t="s">
        <v>880</v>
      </c>
      <c r="D744" s="176" t="s">
        <v>336</v>
      </c>
      <c r="E744" s="177" t="s">
        <v>881</v>
      </c>
      <c r="F744" s="178" t="s">
        <v>882</v>
      </c>
      <c r="G744" s="179" t="s">
        <v>717</v>
      </c>
      <c r="H744" s="180">
        <v>40.799999999999997</v>
      </c>
      <c r="I744" s="181"/>
      <c r="J744" s="182">
        <f>ROUND(I744*H744,2)</f>
        <v>0</v>
      </c>
      <c r="K744" s="178" t="s">
        <v>270</v>
      </c>
      <c r="L744" s="183"/>
      <c r="M744" s="184" t="s">
        <v>1</v>
      </c>
      <c r="N744" s="185" t="s">
        <v>45</v>
      </c>
      <c r="P744" s="145">
        <f>O744*H744</f>
        <v>0</v>
      </c>
      <c r="Q744" s="145">
        <v>1.52E-2</v>
      </c>
      <c r="R744" s="145">
        <f>Q744*H744</f>
        <v>0.62015999999999993</v>
      </c>
      <c r="S744" s="145">
        <v>0</v>
      </c>
      <c r="T744" s="146">
        <f>S744*H744</f>
        <v>0</v>
      </c>
      <c r="AR744" s="147" t="s">
        <v>415</v>
      </c>
      <c r="AT744" s="147" t="s">
        <v>336</v>
      </c>
      <c r="AU744" s="147" t="s">
        <v>90</v>
      </c>
      <c r="AY744" s="17" t="s">
        <v>158</v>
      </c>
      <c r="BE744" s="148">
        <f>IF(N744="základní",J744,0)</f>
        <v>0</v>
      </c>
      <c r="BF744" s="148">
        <f>IF(N744="snížená",J744,0)</f>
        <v>0</v>
      </c>
      <c r="BG744" s="148">
        <f>IF(N744="zákl. přenesená",J744,0)</f>
        <v>0</v>
      </c>
      <c r="BH744" s="148">
        <f>IF(N744="sníž. přenesená",J744,0)</f>
        <v>0</v>
      </c>
      <c r="BI744" s="148">
        <f>IF(N744="nulová",J744,0)</f>
        <v>0</v>
      </c>
      <c r="BJ744" s="17" t="s">
        <v>88</v>
      </c>
      <c r="BK744" s="148">
        <f>ROUND(I744*H744,2)</f>
        <v>0</v>
      </c>
      <c r="BL744" s="17" t="s">
        <v>295</v>
      </c>
      <c r="BM744" s="147" t="s">
        <v>883</v>
      </c>
    </row>
    <row r="745" spans="2:65" s="1" customFormat="1" ht="24.2" customHeight="1">
      <c r="B745" s="32"/>
      <c r="C745" s="136" t="s">
        <v>884</v>
      </c>
      <c r="D745" s="136" t="s">
        <v>160</v>
      </c>
      <c r="E745" s="137" t="s">
        <v>885</v>
      </c>
      <c r="F745" s="138" t="s">
        <v>886</v>
      </c>
      <c r="G745" s="139" t="s">
        <v>339</v>
      </c>
      <c r="H745" s="140">
        <v>0.62</v>
      </c>
      <c r="I745" s="141"/>
      <c r="J745" s="142">
        <f>ROUND(I745*H745,2)</f>
        <v>0</v>
      </c>
      <c r="K745" s="138" t="s">
        <v>164</v>
      </c>
      <c r="L745" s="32"/>
      <c r="M745" s="143" t="s">
        <v>1</v>
      </c>
      <c r="N745" s="144" t="s">
        <v>45</v>
      </c>
      <c r="P745" s="145">
        <f>O745*H745</f>
        <v>0</v>
      </c>
      <c r="Q745" s="145">
        <v>0</v>
      </c>
      <c r="R745" s="145">
        <f>Q745*H745</f>
        <v>0</v>
      </c>
      <c r="S745" s="145">
        <v>0</v>
      </c>
      <c r="T745" s="146">
        <f>S745*H745</f>
        <v>0</v>
      </c>
      <c r="AR745" s="147" t="s">
        <v>295</v>
      </c>
      <c r="AT745" s="147" t="s">
        <v>160</v>
      </c>
      <c r="AU745" s="147" t="s">
        <v>90</v>
      </c>
      <c r="AY745" s="17" t="s">
        <v>158</v>
      </c>
      <c r="BE745" s="148">
        <f>IF(N745="základní",J745,0)</f>
        <v>0</v>
      </c>
      <c r="BF745" s="148">
        <f>IF(N745="snížená",J745,0)</f>
        <v>0</v>
      </c>
      <c r="BG745" s="148">
        <f>IF(N745="zákl. přenesená",J745,0)</f>
        <v>0</v>
      </c>
      <c r="BH745" s="148">
        <f>IF(N745="sníž. přenesená",J745,0)</f>
        <v>0</v>
      </c>
      <c r="BI745" s="148">
        <f>IF(N745="nulová",J745,0)</f>
        <v>0</v>
      </c>
      <c r="BJ745" s="17" t="s">
        <v>88</v>
      </c>
      <c r="BK745" s="148">
        <f>ROUND(I745*H745,2)</f>
        <v>0</v>
      </c>
      <c r="BL745" s="17" t="s">
        <v>295</v>
      </c>
      <c r="BM745" s="147" t="s">
        <v>887</v>
      </c>
    </row>
    <row r="746" spans="2:65" s="1" customFormat="1" ht="29.25">
      <c r="B746" s="32"/>
      <c r="D746" s="149" t="s">
        <v>167</v>
      </c>
      <c r="F746" s="150" t="s">
        <v>888</v>
      </c>
      <c r="I746" s="151"/>
      <c r="L746" s="32"/>
      <c r="M746" s="152"/>
      <c r="T746" s="56"/>
      <c r="AT746" s="17" t="s">
        <v>167</v>
      </c>
      <c r="AU746" s="17" t="s">
        <v>90</v>
      </c>
    </row>
    <row r="747" spans="2:65" s="1" customFormat="1" ht="11.25">
      <c r="B747" s="32"/>
      <c r="D747" s="153" t="s">
        <v>169</v>
      </c>
      <c r="F747" s="154" t="s">
        <v>889</v>
      </c>
      <c r="I747" s="151"/>
      <c r="L747" s="32"/>
      <c r="M747" s="152"/>
      <c r="T747" s="56"/>
      <c r="AT747" s="17" t="s">
        <v>169</v>
      </c>
      <c r="AU747" s="17" t="s">
        <v>90</v>
      </c>
    </row>
    <row r="748" spans="2:65" s="11" customFormat="1" ht="22.9" customHeight="1">
      <c r="B748" s="124"/>
      <c r="D748" s="125" t="s">
        <v>79</v>
      </c>
      <c r="E748" s="134" t="s">
        <v>890</v>
      </c>
      <c r="F748" s="134" t="s">
        <v>891</v>
      </c>
      <c r="I748" s="127"/>
      <c r="J748" s="135">
        <f>BK748</f>
        <v>0</v>
      </c>
      <c r="L748" s="124"/>
      <c r="M748" s="129"/>
      <c r="P748" s="130">
        <f>SUM(P749:P761)</f>
        <v>0</v>
      </c>
      <c r="R748" s="130">
        <f>SUM(R749:R761)</f>
        <v>0.56399999999999995</v>
      </c>
      <c r="T748" s="131">
        <f>SUM(T749:T761)</f>
        <v>0</v>
      </c>
      <c r="AR748" s="125" t="s">
        <v>90</v>
      </c>
      <c r="AT748" s="132" t="s">
        <v>79</v>
      </c>
      <c r="AU748" s="132" t="s">
        <v>88</v>
      </c>
      <c r="AY748" s="125" t="s">
        <v>158</v>
      </c>
      <c r="BK748" s="133">
        <f>SUM(BK749:BK761)</f>
        <v>0</v>
      </c>
    </row>
    <row r="749" spans="2:65" s="1" customFormat="1" ht="24.2" customHeight="1">
      <c r="B749" s="32"/>
      <c r="C749" s="136" t="s">
        <v>892</v>
      </c>
      <c r="D749" s="136" t="s">
        <v>160</v>
      </c>
      <c r="E749" s="137" t="s">
        <v>893</v>
      </c>
      <c r="F749" s="138" t="s">
        <v>894</v>
      </c>
      <c r="G749" s="139" t="s">
        <v>717</v>
      </c>
      <c r="H749" s="140">
        <v>56.4</v>
      </c>
      <c r="I749" s="141"/>
      <c r="J749" s="142">
        <f>ROUND(I749*H749,2)</f>
        <v>0</v>
      </c>
      <c r="K749" s="138" t="s">
        <v>270</v>
      </c>
      <c r="L749" s="32"/>
      <c r="M749" s="143" t="s">
        <v>1</v>
      </c>
      <c r="N749" s="144" t="s">
        <v>45</v>
      </c>
      <c r="P749" s="145">
        <f>O749*H749</f>
        <v>0</v>
      </c>
      <c r="Q749" s="145">
        <v>0</v>
      </c>
      <c r="R749" s="145">
        <f>Q749*H749</f>
        <v>0</v>
      </c>
      <c r="S749" s="145">
        <v>0</v>
      </c>
      <c r="T749" s="146">
        <f>S749*H749</f>
        <v>0</v>
      </c>
      <c r="AR749" s="147" t="s">
        <v>295</v>
      </c>
      <c r="AT749" s="147" t="s">
        <v>160</v>
      </c>
      <c r="AU749" s="147" t="s">
        <v>90</v>
      </c>
      <c r="AY749" s="17" t="s">
        <v>158</v>
      </c>
      <c r="BE749" s="148">
        <f>IF(N749="základní",J749,0)</f>
        <v>0</v>
      </c>
      <c r="BF749" s="148">
        <f>IF(N749="snížená",J749,0)</f>
        <v>0</v>
      </c>
      <c r="BG749" s="148">
        <f>IF(N749="zákl. přenesená",J749,0)</f>
        <v>0</v>
      </c>
      <c r="BH749" s="148">
        <f>IF(N749="sníž. přenesená",J749,0)</f>
        <v>0</v>
      </c>
      <c r="BI749" s="148">
        <f>IF(N749="nulová",J749,0)</f>
        <v>0</v>
      </c>
      <c r="BJ749" s="17" t="s">
        <v>88</v>
      </c>
      <c r="BK749" s="148">
        <f>ROUND(I749*H749,2)</f>
        <v>0</v>
      </c>
      <c r="BL749" s="17" t="s">
        <v>295</v>
      </c>
      <c r="BM749" s="147" t="s">
        <v>895</v>
      </c>
    </row>
    <row r="750" spans="2:65" s="1" customFormat="1" ht="39">
      <c r="B750" s="32"/>
      <c r="D750" s="149" t="s">
        <v>195</v>
      </c>
      <c r="F750" s="175" t="s">
        <v>896</v>
      </c>
      <c r="I750" s="151"/>
      <c r="L750" s="32"/>
      <c r="M750" s="152"/>
      <c r="T750" s="56"/>
      <c r="AT750" s="17" t="s">
        <v>195</v>
      </c>
      <c r="AU750" s="17" t="s">
        <v>90</v>
      </c>
    </row>
    <row r="751" spans="2:65" s="12" customFormat="1" ht="11.25">
      <c r="B751" s="155"/>
      <c r="D751" s="149" t="s">
        <v>171</v>
      </c>
      <c r="E751" s="156" t="s">
        <v>1</v>
      </c>
      <c r="F751" s="157" t="s">
        <v>897</v>
      </c>
      <c r="H751" s="156" t="s">
        <v>1</v>
      </c>
      <c r="I751" s="158"/>
      <c r="L751" s="155"/>
      <c r="M751" s="159"/>
      <c r="T751" s="160"/>
      <c r="AT751" s="156" t="s">
        <v>171</v>
      </c>
      <c r="AU751" s="156" t="s">
        <v>90</v>
      </c>
      <c r="AV751" s="12" t="s">
        <v>88</v>
      </c>
      <c r="AW751" s="12" t="s">
        <v>36</v>
      </c>
      <c r="AX751" s="12" t="s">
        <v>80</v>
      </c>
      <c r="AY751" s="156" t="s">
        <v>158</v>
      </c>
    </row>
    <row r="752" spans="2:65" s="13" customFormat="1" ht="11.25">
      <c r="B752" s="161"/>
      <c r="D752" s="149" t="s">
        <v>171</v>
      </c>
      <c r="E752" s="162" t="s">
        <v>1</v>
      </c>
      <c r="F752" s="163" t="s">
        <v>898</v>
      </c>
      <c r="H752" s="164">
        <v>56.4</v>
      </c>
      <c r="I752" s="165"/>
      <c r="L752" s="161"/>
      <c r="M752" s="166"/>
      <c r="T752" s="167"/>
      <c r="AT752" s="162" t="s">
        <v>171</v>
      </c>
      <c r="AU752" s="162" t="s">
        <v>90</v>
      </c>
      <c r="AV752" s="13" t="s">
        <v>90</v>
      </c>
      <c r="AW752" s="13" t="s">
        <v>36</v>
      </c>
      <c r="AX752" s="13" t="s">
        <v>80</v>
      </c>
      <c r="AY752" s="162" t="s">
        <v>158</v>
      </c>
    </row>
    <row r="753" spans="2:65" s="14" customFormat="1" ht="11.25">
      <c r="B753" s="168"/>
      <c r="D753" s="149" t="s">
        <v>171</v>
      </c>
      <c r="E753" s="169" t="s">
        <v>1</v>
      </c>
      <c r="F753" s="170" t="s">
        <v>182</v>
      </c>
      <c r="H753" s="171">
        <v>56.4</v>
      </c>
      <c r="I753" s="172"/>
      <c r="L753" s="168"/>
      <c r="M753" s="173"/>
      <c r="T753" s="174"/>
      <c r="AT753" s="169" t="s">
        <v>171</v>
      </c>
      <c r="AU753" s="169" t="s">
        <v>90</v>
      </c>
      <c r="AV753" s="14" t="s">
        <v>165</v>
      </c>
      <c r="AW753" s="14" t="s">
        <v>36</v>
      </c>
      <c r="AX753" s="14" t="s">
        <v>88</v>
      </c>
      <c r="AY753" s="169" t="s">
        <v>158</v>
      </c>
    </row>
    <row r="754" spans="2:65" s="1" customFormat="1" ht="21.75" customHeight="1">
      <c r="B754" s="32"/>
      <c r="C754" s="176" t="s">
        <v>899</v>
      </c>
      <c r="D754" s="176" t="s">
        <v>336</v>
      </c>
      <c r="E754" s="177" t="s">
        <v>900</v>
      </c>
      <c r="F754" s="178" t="s">
        <v>901</v>
      </c>
      <c r="G754" s="179" t="s">
        <v>717</v>
      </c>
      <c r="H754" s="180">
        <v>56.4</v>
      </c>
      <c r="I754" s="181"/>
      <c r="J754" s="182">
        <f>ROUND(I754*H754,2)</f>
        <v>0</v>
      </c>
      <c r="K754" s="178" t="s">
        <v>270</v>
      </c>
      <c r="L754" s="183"/>
      <c r="M754" s="184" t="s">
        <v>1</v>
      </c>
      <c r="N754" s="185" t="s">
        <v>45</v>
      </c>
      <c r="P754" s="145">
        <f>O754*H754</f>
        <v>0</v>
      </c>
      <c r="Q754" s="145">
        <v>0.01</v>
      </c>
      <c r="R754" s="145">
        <f>Q754*H754</f>
        <v>0.56399999999999995</v>
      </c>
      <c r="S754" s="145">
        <v>0</v>
      </c>
      <c r="T754" s="146">
        <f>S754*H754</f>
        <v>0</v>
      </c>
      <c r="AR754" s="147" t="s">
        <v>415</v>
      </c>
      <c r="AT754" s="147" t="s">
        <v>336</v>
      </c>
      <c r="AU754" s="147" t="s">
        <v>90</v>
      </c>
      <c r="AY754" s="17" t="s">
        <v>158</v>
      </c>
      <c r="BE754" s="148">
        <f>IF(N754="základní",J754,0)</f>
        <v>0</v>
      </c>
      <c r="BF754" s="148">
        <f>IF(N754="snížená",J754,0)</f>
        <v>0</v>
      </c>
      <c r="BG754" s="148">
        <f>IF(N754="zákl. přenesená",J754,0)</f>
        <v>0</v>
      </c>
      <c r="BH754" s="148">
        <f>IF(N754="sníž. přenesená",J754,0)</f>
        <v>0</v>
      </c>
      <c r="BI754" s="148">
        <f>IF(N754="nulová",J754,0)</f>
        <v>0</v>
      </c>
      <c r="BJ754" s="17" t="s">
        <v>88</v>
      </c>
      <c r="BK754" s="148">
        <f>ROUND(I754*H754,2)</f>
        <v>0</v>
      </c>
      <c r="BL754" s="17" t="s">
        <v>295</v>
      </c>
      <c r="BM754" s="147" t="s">
        <v>902</v>
      </c>
    </row>
    <row r="755" spans="2:65" s="1" customFormat="1" ht="224.25">
      <c r="B755" s="32"/>
      <c r="D755" s="149" t="s">
        <v>195</v>
      </c>
      <c r="F755" s="175" t="s">
        <v>903</v>
      </c>
      <c r="I755" s="151"/>
      <c r="L755" s="32"/>
      <c r="M755" s="152"/>
      <c r="T755" s="56"/>
      <c r="AT755" s="17" t="s">
        <v>195</v>
      </c>
      <c r="AU755" s="17" t="s">
        <v>90</v>
      </c>
    </row>
    <row r="756" spans="2:65" s="12" customFormat="1" ht="11.25">
      <c r="B756" s="155"/>
      <c r="D756" s="149" t="s">
        <v>171</v>
      </c>
      <c r="E756" s="156" t="s">
        <v>1</v>
      </c>
      <c r="F756" s="157" t="s">
        <v>897</v>
      </c>
      <c r="H756" s="156" t="s">
        <v>1</v>
      </c>
      <c r="I756" s="158"/>
      <c r="L756" s="155"/>
      <c r="M756" s="159"/>
      <c r="T756" s="160"/>
      <c r="AT756" s="156" t="s">
        <v>171</v>
      </c>
      <c r="AU756" s="156" t="s">
        <v>90</v>
      </c>
      <c r="AV756" s="12" t="s">
        <v>88</v>
      </c>
      <c r="AW756" s="12" t="s">
        <v>36</v>
      </c>
      <c r="AX756" s="12" t="s">
        <v>80</v>
      </c>
      <c r="AY756" s="156" t="s">
        <v>158</v>
      </c>
    </row>
    <row r="757" spans="2:65" s="13" customFormat="1" ht="11.25">
      <c r="B757" s="161"/>
      <c r="D757" s="149" t="s">
        <v>171</v>
      </c>
      <c r="E757" s="162" t="s">
        <v>1</v>
      </c>
      <c r="F757" s="163" t="s">
        <v>898</v>
      </c>
      <c r="H757" s="164">
        <v>56.4</v>
      </c>
      <c r="I757" s="165"/>
      <c r="L757" s="161"/>
      <c r="M757" s="166"/>
      <c r="T757" s="167"/>
      <c r="AT757" s="162" t="s">
        <v>171</v>
      </c>
      <c r="AU757" s="162" t="s">
        <v>90</v>
      </c>
      <c r="AV757" s="13" t="s">
        <v>90</v>
      </c>
      <c r="AW757" s="13" t="s">
        <v>36</v>
      </c>
      <c r="AX757" s="13" t="s">
        <v>80</v>
      </c>
      <c r="AY757" s="162" t="s">
        <v>158</v>
      </c>
    </row>
    <row r="758" spans="2:65" s="14" customFormat="1" ht="11.25">
      <c r="B758" s="168"/>
      <c r="D758" s="149" t="s">
        <v>171</v>
      </c>
      <c r="E758" s="169" t="s">
        <v>1</v>
      </c>
      <c r="F758" s="170" t="s">
        <v>182</v>
      </c>
      <c r="H758" s="171">
        <v>56.4</v>
      </c>
      <c r="I758" s="172"/>
      <c r="L758" s="168"/>
      <c r="M758" s="173"/>
      <c r="T758" s="174"/>
      <c r="AT758" s="169" t="s">
        <v>171</v>
      </c>
      <c r="AU758" s="169" t="s">
        <v>90</v>
      </c>
      <c r="AV758" s="14" t="s">
        <v>165</v>
      </c>
      <c r="AW758" s="14" t="s">
        <v>36</v>
      </c>
      <c r="AX758" s="14" t="s">
        <v>88</v>
      </c>
      <c r="AY758" s="169" t="s">
        <v>158</v>
      </c>
    </row>
    <row r="759" spans="2:65" s="1" customFormat="1" ht="24.2" customHeight="1">
      <c r="B759" s="32"/>
      <c r="C759" s="136" t="s">
        <v>904</v>
      </c>
      <c r="D759" s="136" t="s">
        <v>160</v>
      </c>
      <c r="E759" s="137" t="s">
        <v>905</v>
      </c>
      <c r="F759" s="138" t="s">
        <v>906</v>
      </c>
      <c r="G759" s="139" t="s">
        <v>339</v>
      </c>
      <c r="H759" s="140">
        <v>0.56399999999999995</v>
      </c>
      <c r="I759" s="141"/>
      <c r="J759" s="142">
        <f>ROUND(I759*H759,2)</f>
        <v>0</v>
      </c>
      <c r="K759" s="138" t="s">
        <v>164</v>
      </c>
      <c r="L759" s="32"/>
      <c r="M759" s="143" t="s">
        <v>1</v>
      </c>
      <c r="N759" s="144" t="s">
        <v>45</v>
      </c>
      <c r="P759" s="145">
        <f>O759*H759</f>
        <v>0</v>
      </c>
      <c r="Q759" s="145">
        <v>0</v>
      </c>
      <c r="R759" s="145">
        <f>Q759*H759</f>
        <v>0</v>
      </c>
      <c r="S759" s="145">
        <v>0</v>
      </c>
      <c r="T759" s="146">
        <f>S759*H759</f>
        <v>0</v>
      </c>
      <c r="AR759" s="147" t="s">
        <v>295</v>
      </c>
      <c r="AT759" s="147" t="s">
        <v>160</v>
      </c>
      <c r="AU759" s="147" t="s">
        <v>90</v>
      </c>
      <c r="AY759" s="17" t="s">
        <v>158</v>
      </c>
      <c r="BE759" s="148">
        <f>IF(N759="základní",J759,0)</f>
        <v>0</v>
      </c>
      <c r="BF759" s="148">
        <f>IF(N759="snížená",J759,0)</f>
        <v>0</v>
      </c>
      <c r="BG759" s="148">
        <f>IF(N759="zákl. přenesená",J759,0)</f>
        <v>0</v>
      </c>
      <c r="BH759" s="148">
        <f>IF(N759="sníž. přenesená",J759,0)</f>
        <v>0</v>
      </c>
      <c r="BI759" s="148">
        <f>IF(N759="nulová",J759,0)</f>
        <v>0</v>
      </c>
      <c r="BJ759" s="17" t="s">
        <v>88</v>
      </c>
      <c r="BK759" s="148">
        <f>ROUND(I759*H759,2)</f>
        <v>0</v>
      </c>
      <c r="BL759" s="17" t="s">
        <v>295</v>
      </c>
      <c r="BM759" s="147" t="s">
        <v>907</v>
      </c>
    </row>
    <row r="760" spans="2:65" s="1" customFormat="1" ht="29.25">
      <c r="B760" s="32"/>
      <c r="D760" s="149" t="s">
        <v>167</v>
      </c>
      <c r="F760" s="150" t="s">
        <v>908</v>
      </c>
      <c r="I760" s="151"/>
      <c r="L760" s="32"/>
      <c r="M760" s="152"/>
      <c r="T760" s="56"/>
      <c r="AT760" s="17" t="s">
        <v>167</v>
      </c>
      <c r="AU760" s="17" t="s">
        <v>90</v>
      </c>
    </row>
    <row r="761" spans="2:65" s="1" customFormat="1" ht="11.25">
      <c r="B761" s="32"/>
      <c r="D761" s="153" t="s">
        <v>169</v>
      </c>
      <c r="F761" s="154" t="s">
        <v>909</v>
      </c>
      <c r="I761" s="151"/>
      <c r="L761" s="32"/>
      <c r="M761" s="152"/>
      <c r="T761" s="56"/>
      <c r="AT761" s="17" t="s">
        <v>169</v>
      </c>
      <c r="AU761" s="17" t="s">
        <v>90</v>
      </c>
    </row>
    <row r="762" spans="2:65" s="11" customFormat="1" ht="25.9" customHeight="1">
      <c r="B762" s="124"/>
      <c r="D762" s="125" t="s">
        <v>79</v>
      </c>
      <c r="E762" s="126" t="s">
        <v>910</v>
      </c>
      <c r="F762" s="126" t="s">
        <v>911</v>
      </c>
      <c r="I762" s="127"/>
      <c r="J762" s="128">
        <f>BK762</f>
        <v>0</v>
      </c>
      <c r="L762" s="124"/>
      <c r="M762" s="129"/>
      <c r="P762" s="130">
        <f>SUM(P763:P776)</f>
        <v>0</v>
      </c>
      <c r="R762" s="130">
        <f>SUM(R763:R776)</f>
        <v>0</v>
      </c>
      <c r="T762" s="131">
        <f>SUM(T763:T776)</f>
        <v>0</v>
      </c>
      <c r="AR762" s="125" t="s">
        <v>157</v>
      </c>
      <c r="AT762" s="132" t="s">
        <v>79</v>
      </c>
      <c r="AU762" s="132" t="s">
        <v>80</v>
      </c>
      <c r="AY762" s="125" t="s">
        <v>158</v>
      </c>
      <c r="BK762" s="133">
        <f>SUM(BK763:BK776)</f>
        <v>0</v>
      </c>
    </row>
    <row r="763" spans="2:65" s="1" customFormat="1" ht="24.2" customHeight="1">
      <c r="B763" s="32"/>
      <c r="C763" s="136" t="s">
        <v>912</v>
      </c>
      <c r="D763" s="136" t="s">
        <v>160</v>
      </c>
      <c r="E763" s="137" t="s">
        <v>913</v>
      </c>
      <c r="F763" s="138" t="s">
        <v>914</v>
      </c>
      <c r="G763" s="139" t="s">
        <v>269</v>
      </c>
      <c r="H763" s="140">
        <v>1</v>
      </c>
      <c r="I763" s="141"/>
      <c r="J763" s="142">
        <f>ROUND(I763*H763,2)</f>
        <v>0</v>
      </c>
      <c r="K763" s="138" t="s">
        <v>270</v>
      </c>
      <c r="L763" s="32"/>
      <c r="M763" s="143" t="s">
        <v>1</v>
      </c>
      <c r="N763" s="144" t="s">
        <v>45</v>
      </c>
      <c r="P763" s="145">
        <f>O763*H763</f>
        <v>0</v>
      </c>
      <c r="Q763" s="145">
        <v>0</v>
      </c>
      <c r="R763" s="145">
        <f>Q763*H763</f>
        <v>0</v>
      </c>
      <c r="S763" s="145">
        <v>0</v>
      </c>
      <c r="T763" s="146">
        <f>S763*H763</f>
        <v>0</v>
      </c>
      <c r="AR763" s="147" t="s">
        <v>915</v>
      </c>
      <c r="AT763" s="147" t="s">
        <v>160</v>
      </c>
      <c r="AU763" s="147" t="s">
        <v>88</v>
      </c>
      <c r="AY763" s="17" t="s">
        <v>158</v>
      </c>
      <c r="BE763" s="148">
        <f>IF(N763="základní",J763,0)</f>
        <v>0</v>
      </c>
      <c r="BF763" s="148">
        <f>IF(N763="snížená",J763,0)</f>
        <v>0</v>
      </c>
      <c r="BG763" s="148">
        <f>IF(N763="zákl. přenesená",J763,0)</f>
        <v>0</v>
      </c>
      <c r="BH763" s="148">
        <f>IF(N763="sníž. přenesená",J763,0)</f>
        <v>0</v>
      </c>
      <c r="BI763" s="148">
        <f>IF(N763="nulová",J763,0)</f>
        <v>0</v>
      </c>
      <c r="BJ763" s="17" t="s">
        <v>88</v>
      </c>
      <c r="BK763" s="148">
        <f>ROUND(I763*H763,2)</f>
        <v>0</v>
      </c>
      <c r="BL763" s="17" t="s">
        <v>915</v>
      </c>
      <c r="BM763" s="147" t="s">
        <v>916</v>
      </c>
    </row>
    <row r="764" spans="2:65" s="1" customFormat="1" ht="156">
      <c r="B764" s="32"/>
      <c r="D764" s="149" t="s">
        <v>195</v>
      </c>
      <c r="F764" s="175" t="s">
        <v>917</v>
      </c>
      <c r="I764" s="151"/>
      <c r="L764" s="32"/>
      <c r="M764" s="152"/>
      <c r="T764" s="56"/>
      <c r="AT764" s="17" t="s">
        <v>195</v>
      </c>
      <c r="AU764" s="17" t="s">
        <v>88</v>
      </c>
    </row>
    <row r="765" spans="2:65" s="12" customFormat="1" ht="11.25">
      <c r="B765" s="155"/>
      <c r="D765" s="149" t="s">
        <v>171</v>
      </c>
      <c r="E765" s="156" t="s">
        <v>1</v>
      </c>
      <c r="F765" s="157" t="s">
        <v>918</v>
      </c>
      <c r="H765" s="156" t="s">
        <v>1</v>
      </c>
      <c r="I765" s="158"/>
      <c r="L765" s="155"/>
      <c r="M765" s="159"/>
      <c r="T765" s="160"/>
      <c r="AT765" s="156" t="s">
        <v>171</v>
      </c>
      <c r="AU765" s="156" t="s">
        <v>88</v>
      </c>
      <c r="AV765" s="12" t="s">
        <v>88</v>
      </c>
      <c r="AW765" s="12" t="s">
        <v>36</v>
      </c>
      <c r="AX765" s="12" t="s">
        <v>80</v>
      </c>
      <c r="AY765" s="156" t="s">
        <v>158</v>
      </c>
    </row>
    <row r="766" spans="2:65" s="13" customFormat="1" ht="11.25">
      <c r="B766" s="161"/>
      <c r="D766" s="149" t="s">
        <v>171</v>
      </c>
      <c r="E766" s="162" t="s">
        <v>1</v>
      </c>
      <c r="F766" s="163" t="s">
        <v>273</v>
      </c>
      <c r="H766" s="164">
        <v>1</v>
      </c>
      <c r="I766" s="165"/>
      <c r="L766" s="161"/>
      <c r="M766" s="166"/>
      <c r="T766" s="167"/>
      <c r="AT766" s="162" t="s">
        <v>171</v>
      </c>
      <c r="AU766" s="162" t="s">
        <v>88</v>
      </c>
      <c r="AV766" s="13" t="s">
        <v>90</v>
      </c>
      <c r="AW766" s="13" t="s">
        <v>36</v>
      </c>
      <c r="AX766" s="13" t="s">
        <v>80</v>
      </c>
      <c r="AY766" s="162" t="s">
        <v>158</v>
      </c>
    </row>
    <row r="767" spans="2:65" s="14" customFormat="1" ht="11.25">
      <c r="B767" s="168"/>
      <c r="D767" s="149" t="s">
        <v>171</v>
      </c>
      <c r="E767" s="169" t="s">
        <v>1</v>
      </c>
      <c r="F767" s="170" t="s">
        <v>182</v>
      </c>
      <c r="H767" s="171">
        <v>1</v>
      </c>
      <c r="I767" s="172"/>
      <c r="L767" s="168"/>
      <c r="M767" s="173"/>
      <c r="T767" s="174"/>
      <c r="AT767" s="169" t="s">
        <v>171</v>
      </c>
      <c r="AU767" s="169" t="s">
        <v>88</v>
      </c>
      <c r="AV767" s="14" t="s">
        <v>165</v>
      </c>
      <c r="AW767" s="14" t="s">
        <v>36</v>
      </c>
      <c r="AX767" s="14" t="s">
        <v>88</v>
      </c>
      <c r="AY767" s="169" t="s">
        <v>158</v>
      </c>
    </row>
    <row r="768" spans="2:65" s="1" customFormat="1" ht="24.2" customHeight="1">
      <c r="B768" s="32"/>
      <c r="C768" s="136" t="s">
        <v>919</v>
      </c>
      <c r="D768" s="136" t="s">
        <v>160</v>
      </c>
      <c r="E768" s="137" t="s">
        <v>920</v>
      </c>
      <c r="F768" s="138" t="s">
        <v>921</v>
      </c>
      <c r="G768" s="139" t="s">
        <v>269</v>
      </c>
      <c r="H768" s="140">
        <v>1</v>
      </c>
      <c r="I768" s="141"/>
      <c r="J768" s="142">
        <f>ROUND(I768*H768,2)</f>
        <v>0</v>
      </c>
      <c r="K768" s="138" t="s">
        <v>270</v>
      </c>
      <c r="L768" s="32"/>
      <c r="M768" s="143" t="s">
        <v>1</v>
      </c>
      <c r="N768" s="144" t="s">
        <v>45</v>
      </c>
      <c r="P768" s="145">
        <f>O768*H768</f>
        <v>0</v>
      </c>
      <c r="Q768" s="145">
        <v>0</v>
      </c>
      <c r="R768" s="145">
        <f>Q768*H768</f>
        <v>0</v>
      </c>
      <c r="S768" s="145">
        <v>0</v>
      </c>
      <c r="T768" s="146">
        <f>S768*H768</f>
        <v>0</v>
      </c>
      <c r="AR768" s="147" t="s">
        <v>915</v>
      </c>
      <c r="AT768" s="147" t="s">
        <v>160</v>
      </c>
      <c r="AU768" s="147" t="s">
        <v>88</v>
      </c>
      <c r="AY768" s="17" t="s">
        <v>158</v>
      </c>
      <c r="BE768" s="148">
        <f>IF(N768="základní",J768,0)</f>
        <v>0</v>
      </c>
      <c r="BF768" s="148">
        <f>IF(N768="snížená",J768,0)</f>
        <v>0</v>
      </c>
      <c r="BG768" s="148">
        <f>IF(N768="zákl. přenesená",J768,0)</f>
        <v>0</v>
      </c>
      <c r="BH768" s="148">
        <f>IF(N768="sníž. přenesená",J768,0)</f>
        <v>0</v>
      </c>
      <c r="BI768" s="148">
        <f>IF(N768="nulová",J768,0)</f>
        <v>0</v>
      </c>
      <c r="BJ768" s="17" t="s">
        <v>88</v>
      </c>
      <c r="BK768" s="148">
        <f>ROUND(I768*H768,2)</f>
        <v>0</v>
      </c>
      <c r="BL768" s="17" t="s">
        <v>915</v>
      </c>
      <c r="BM768" s="147" t="s">
        <v>922</v>
      </c>
    </row>
    <row r="769" spans="2:65" s="1" customFormat="1" ht="146.25">
      <c r="B769" s="32"/>
      <c r="D769" s="149" t="s">
        <v>195</v>
      </c>
      <c r="F769" s="175" t="s">
        <v>923</v>
      </c>
      <c r="I769" s="151"/>
      <c r="L769" s="32"/>
      <c r="M769" s="152"/>
      <c r="T769" s="56"/>
      <c r="AT769" s="17" t="s">
        <v>195</v>
      </c>
      <c r="AU769" s="17" t="s">
        <v>88</v>
      </c>
    </row>
    <row r="770" spans="2:65" s="12" customFormat="1" ht="11.25">
      <c r="B770" s="155"/>
      <c r="D770" s="149" t="s">
        <v>171</v>
      </c>
      <c r="E770" s="156" t="s">
        <v>1</v>
      </c>
      <c r="F770" s="157" t="s">
        <v>918</v>
      </c>
      <c r="H770" s="156" t="s">
        <v>1</v>
      </c>
      <c r="I770" s="158"/>
      <c r="L770" s="155"/>
      <c r="M770" s="159"/>
      <c r="T770" s="160"/>
      <c r="AT770" s="156" t="s">
        <v>171</v>
      </c>
      <c r="AU770" s="156" t="s">
        <v>88</v>
      </c>
      <c r="AV770" s="12" t="s">
        <v>88</v>
      </c>
      <c r="AW770" s="12" t="s">
        <v>36</v>
      </c>
      <c r="AX770" s="12" t="s">
        <v>80</v>
      </c>
      <c r="AY770" s="156" t="s">
        <v>158</v>
      </c>
    </row>
    <row r="771" spans="2:65" s="13" customFormat="1" ht="11.25">
      <c r="B771" s="161"/>
      <c r="D771" s="149" t="s">
        <v>171</v>
      </c>
      <c r="E771" s="162" t="s">
        <v>1</v>
      </c>
      <c r="F771" s="163" t="s">
        <v>273</v>
      </c>
      <c r="H771" s="164">
        <v>1</v>
      </c>
      <c r="I771" s="165"/>
      <c r="L771" s="161"/>
      <c r="M771" s="166"/>
      <c r="T771" s="167"/>
      <c r="AT771" s="162" t="s">
        <v>171</v>
      </c>
      <c r="AU771" s="162" t="s">
        <v>88</v>
      </c>
      <c r="AV771" s="13" t="s">
        <v>90</v>
      </c>
      <c r="AW771" s="13" t="s">
        <v>36</v>
      </c>
      <c r="AX771" s="13" t="s">
        <v>80</v>
      </c>
      <c r="AY771" s="162" t="s">
        <v>158</v>
      </c>
    </row>
    <row r="772" spans="2:65" s="14" customFormat="1" ht="11.25">
      <c r="B772" s="168"/>
      <c r="D772" s="149" t="s">
        <v>171</v>
      </c>
      <c r="E772" s="169" t="s">
        <v>1</v>
      </c>
      <c r="F772" s="170" t="s">
        <v>182</v>
      </c>
      <c r="H772" s="171">
        <v>1</v>
      </c>
      <c r="I772" s="172"/>
      <c r="L772" s="168"/>
      <c r="M772" s="173"/>
      <c r="T772" s="174"/>
      <c r="AT772" s="169" t="s">
        <v>171</v>
      </c>
      <c r="AU772" s="169" t="s">
        <v>88</v>
      </c>
      <c r="AV772" s="14" t="s">
        <v>165</v>
      </c>
      <c r="AW772" s="14" t="s">
        <v>36</v>
      </c>
      <c r="AX772" s="14" t="s">
        <v>88</v>
      </c>
      <c r="AY772" s="169" t="s">
        <v>158</v>
      </c>
    </row>
    <row r="773" spans="2:65" s="1" customFormat="1" ht="24.2" customHeight="1">
      <c r="B773" s="32"/>
      <c r="C773" s="136" t="s">
        <v>924</v>
      </c>
      <c r="D773" s="136" t="s">
        <v>160</v>
      </c>
      <c r="E773" s="137" t="s">
        <v>925</v>
      </c>
      <c r="F773" s="138" t="s">
        <v>926</v>
      </c>
      <c r="G773" s="139" t="s">
        <v>269</v>
      </c>
      <c r="H773" s="140">
        <v>1</v>
      </c>
      <c r="I773" s="141"/>
      <c r="J773" s="142">
        <f>ROUND(I773*H773,2)</f>
        <v>0</v>
      </c>
      <c r="K773" s="138" t="s">
        <v>270</v>
      </c>
      <c r="L773" s="32"/>
      <c r="M773" s="143" t="s">
        <v>1</v>
      </c>
      <c r="N773" s="144" t="s">
        <v>45</v>
      </c>
      <c r="P773" s="145">
        <f>O773*H773</f>
        <v>0</v>
      </c>
      <c r="Q773" s="145">
        <v>0</v>
      </c>
      <c r="R773" s="145">
        <f>Q773*H773</f>
        <v>0</v>
      </c>
      <c r="S773" s="145">
        <v>0</v>
      </c>
      <c r="T773" s="146">
        <f>S773*H773</f>
        <v>0</v>
      </c>
      <c r="AR773" s="147" t="s">
        <v>915</v>
      </c>
      <c r="AT773" s="147" t="s">
        <v>160</v>
      </c>
      <c r="AU773" s="147" t="s">
        <v>88</v>
      </c>
      <c r="AY773" s="17" t="s">
        <v>158</v>
      </c>
      <c r="BE773" s="148">
        <f>IF(N773="základní",J773,0)</f>
        <v>0</v>
      </c>
      <c r="BF773" s="148">
        <f>IF(N773="snížená",J773,0)</f>
        <v>0</v>
      </c>
      <c r="BG773" s="148">
        <f>IF(N773="zákl. přenesená",J773,0)</f>
        <v>0</v>
      </c>
      <c r="BH773" s="148">
        <f>IF(N773="sníž. přenesená",J773,0)</f>
        <v>0</v>
      </c>
      <c r="BI773" s="148">
        <f>IF(N773="nulová",J773,0)</f>
        <v>0</v>
      </c>
      <c r="BJ773" s="17" t="s">
        <v>88</v>
      </c>
      <c r="BK773" s="148">
        <f>ROUND(I773*H773,2)</f>
        <v>0</v>
      </c>
      <c r="BL773" s="17" t="s">
        <v>915</v>
      </c>
      <c r="BM773" s="147" t="s">
        <v>927</v>
      </c>
    </row>
    <row r="774" spans="2:65" s="1" customFormat="1" ht="204.75">
      <c r="B774" s="32"/>
      <c r="D774" s="149" t="s">
        <v>195</v>
      </c>
      <c r="F774" s="175" t="s">
        <v>928</v>
      </c>
      <c r="I774" s="151"/>
      <c r="L774" s="32"/>
      <c r="M774" s="152"/>
      <c r="T774" s="56"/>
      <c r="AT774" s="17" t="s">
        <v>195</v>
      </c>
      <c r="AU774" s="17" t="s">
        <v>88</v>
      </c>
    </row>
    <row r="775" spans="2:65" s="1" customFormat="1" ht="37.9" customHeight="1">
      <c r="B775" s="32"/>
      <c r="C775" s="136" t="s">
        <v>929</v>
      </c>
      <c r="D775" s="136" t="s">
        <v>160</v>
      </c>
      <c r="E775" s="137" t="s">
        <v>930</v>
      </c>
      <c r="F775" s="138" t="s">
        <v>931</v>
      </c>
      <c r="G775" s="139" t="s">
        <v>269</v>
      </c>
      <c r="H775" s="140">
        <v>1</v>
      </c>
      <c r="I775" s="141"/>
      <c r="J775" s="142">
        <f>ROUND(I775*H775,2)</f>
        <v>0</v>
      </c>
      <c r="K775" s="138" t="s">
        <v>270</v>
      </c>
      <c r="L775" s="32"/>
      <c r="M775" s="143" t="s">
        <v>1</v>
      </c>
      <c r="N775" s="144" t="s">
        <v>45</v>
      </c>
      <c r="P775" s="145">
        <f>O775*H775</f>
        <v>0</v>
      </c>
      <c r="Q775" s="145">
        <v>0</v>
      </c>
      <c r="R775" s="145">
        <f>Q775*H775</f>
        <v>0</v>
      </c>
      <c r="S775" s="145">
        <v>0</v>
      </c>
      <c r="T775" s="146">
        <f>S775*H775</f>
        <v>0</v>
      </c>
      <c r="AR775" s="147" t="s">
        <v>915</v>
      </c>
      <c r="AT775" s="147" t="s">
        <v>160</v>
      </c>
      <c r="AU775" s="147" t="s">
        <v>88</v>
      </c>
      <c r="AY775" s="17" t="s">
        <v>158</v>
      </c>
      <c r="BE775" s="148">
        <f>IF(N775="základní",J775,0)</f>
        <v>0</v>
      </c>
      <c r="BF775" s="148">
        <f>IF(N775="snížená",J775,0)</f>
        <v>0</v>
      </c>
      <c r="BG775" s="148">
        <f>IF(N775="zákl. přenesená",J775,0)</f>
        <v>0</v>
      </c>
      <c r="BH775" s="148">
        <f>IF(N775="sníž. přenesená",J775,0)</f>
        <v>0</v>
      </c>
      <c r="BI775" s="148">
        <f>IF(N775="nulová",J775,0)</f>
        <v>0</v>
      </c>
      <c r="BJ775" s="17" t="s">
        <v>88</v>
      </c>
      <c r="BK775" s="148">
        <f>ROUND(I775*H775,2)</f>
        <v>0</v>
      </c>
      <c r="BL775" s="17" t="s">
        <v>915</v>
      </c>
      <c r="BM775" s="147" t="s">
        <v>932</v>
      </c>
    </row>
    <row r="776" spans="2:65" s="1" customFormat="1" ht="175.5">
      <c r="B776" s="32"/>
      <c r="D776" s="149" t="s">
        <v>195</v>
      </c>
      <c r="F776" s="175" t="s">
        <v>933</v>
      </c>
      <c r="I776" s="151"/>
      <c r="L776" s="32"/>
      <c r="M776" s="186"/>
      <c r="N776" s="187"/>
      <c r="O776" s="187"/>
      <c r="P776" s="187"/>
      <c r="Q776" s="187"/>
      <c r="R776" s="187"/>
      <c r="S776" s="187"/>
      <c r="T776" s="188"/>
      <c r="AT776" s="17" t="s">
        <v>195</v>
      </c>
      <c r="AU776" s="17" t="s">
        <v>88</v>
      </c>
    </row>
    <row r="777" spans="2:65" s="1" customFormat="1" ht="6.95" customHeight="1">
      <c r="B777" s="44"/>
      <c r="C777" s="45"/>
      <c r="D777" s="45"/>
      <c r="E777" s="45"/>
      <c r="F777" s="45"/>
      <c r="G777" s="45"/>
      <c r="H777" s="45"/>
      <c r="I777" s="45"/>
      <c r="J777" s="45"/>
      <c r="K777" s="45"/>
      <c r="L777" s="32"/>
    </row>
  </sheetData>
  <sheetProtection algorithmName="SHA-512" hashValue="Wk0iEa1O4Rar3WRI/o8gSk+Qucj6alEgMDSiMiSwkumzzR384XAsg41yk0HLkrTNWDgS8edc+ZN/QjOPEE4MYw==" saltValue="l6ojtqx++YgetEV1p8V00WWrbJ8ecVuwOM9PrHFa+sUebutPvXZD7QX2B7mSzbw4+XyJd83jcjc8Wh7HcvFy0g==" spinCount="100000" sheet="1" objects="1" scenarios="1" formatColumns="0" formatRows="0" autoFilter="0"/>
  <autoFilter ref="C129:K776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5" r:id="rId1" xr:uid="{00000000-0004-0000-0100-000000000000}"/>
    <hyperlink ref="F140" r:id="rId2" xr:uid="{00000000-0004-0000-0100-000001000000}"/>
    <hyperlink ref="F147" r:id="rId3" xr:uid="{00000000-0004-0000-0100-000002000000}"/>
    <hyperlink ref="F154" r:id="rId4" xr:uid="{00000000-0004-0000-0100-000003000000}"/>
    <hyperlink ref="F162" r:id="rId5" xr:uid="{00000000-0004-0000-0100-000004000000}"/>
    <hyperlink ref="F170" r:id="rId6" xr:uid="{00000000-0004-0000-0100-000005000000}"/>
    <hyperlink ref="F179" r:id="rId7" xr:uid="{00000000-0004-0000-0100-000006000000}"/>
    <hyperlink ref="F187" r:id="rId8" xr:uid="{00000000-0004-0000-0100-000007000000}"/>
    <hyperlink ref="F195" r:id="rId9" xr:uid="{00000000-0004-0000-0100-000008000000}"/>
    <hyperlink ref="F203" r:id="rId10" xr:uid="{00000000-0004-0000-0100-000009000000}"/>
    <hyperlink ref="F210" r:id="rId11" xr:uid="{00000000-0004-0000-0100-00000A000000}"/>
    <hyperlink ref="F217" r:id="rId12" xr:uid="{00000000-0004-0000-0100-00000B000000}"/>
    <hyperlink ref="F228" r:id="rId13" xr:uid="{00000000-0004-0000-0100-00000C000000}"/>
    <hyperlink ref="F238" r:id="rId14" xr:uid="{00000000-0004-0000-0100-00000D000000}"/>
    <hyperlink ref="F256" r:id="rId15" xr:uid="{00000000-0004-0000-0100-00000E000000}"/>
    <hyperlink ref="F264" r:id="rId16" xr:uid="{00000000-0004-0000-0100-00000F000000}"/>
    <hyperlink ref="F271" r:id="rId17" xr:uid="{00000000-0004-0000-0100-000010000000}"/>
    <hyperlink ref="F279" r:id="rId18" xr:uid="{00000000-0004-0000-0100-000011000000}"/>
    <hyperlink ref="F297" r:id="rId19" xr:uid="{00000000-0004-0000-0100-000012000000}"/>
    <hyperlink ref="F317" r:id="rId20" xr:uid="{00000000-0004-0000-0100-000013000000}"/>
    <hyperlink ref="F326" r:id="rId21" xr:uid="{00000000-0004-0000-0100-000014000000}"/>
    <hyperlink ref="F334" r:id="rId22" xr:uid="{00000000-0004-0000-0100-000015000000}"/>
    <hyperlink ref="F341" r:id="rId23" xr:uid="{00000000-0004-0000-0100-000016000000}"/>
    <hyperlink ref="F348" r:id="rId24" xr:uid="{00000000-0004-0000-0100-000017000000}"/>
    <hyperlink ref="F358" r:id="rId25" xr:uid="{00000000-0004-0000-0100-000018000000}"/>
    <hyperlink ref="F366" r:id="rId26" xr:uid="{00000000-0004-0000-0100-000019000000}"/>
    <hyperlink ref="F372" r:id="rId27" xr:uid="{00000000-0004-0000-0100-00001A000000}"/>
    <hyperlink ref="F378" r:id="rId28" xr:uid="{00000000-0004-0000-0100-00001B000000}"/>
    <hyperlink ref="F384" r:id="rId29" xr:uid="{00000000-0004-0000-0100-00001C000000}"/>
    <hyperlink ref="F420" r:id="rId30" xr:uid="{00000000-0004-0000-0100-00001D000000}"/>
    <hyperlink ref="F428" r:id="rId31" xr:uid="{00000000-0004-0000-0100-00001E000000}"/>
    <hyperlink ref="F435" r:id="rId32" xr:uid="{00000000-0004-0000-0100-00001F000000}"/>
    <hyperlink ref="F447" r:id="rId33" xr:uid="{00000000-0004-0000-0100-000020000000}"/>
    <hyperlink ref="F453" r:id="rId34" xr:uid="{00000000-0004-0000-0100-000021000000}"/>
    <hyperlink ref="F456" r:id="rId35" xr:uid="{00000000-0004-0000-0100-000022000000}"/>
    <hyperlink ref="F459" r:id="rId36" xr:uid="{00000000-0004-0000-0100-000023000000}"/>
    <hyperlink ref="F466" r:id="rId37" xr:uid="{00000000-0004-0000-0100-000024000000}"/>
    <hyperlink ref="F473" r:id="rId38" xr:uid="{00000000-0004-0000-0100-000025000000}"/>
    <hyperlink ref="F483" r:id="rId39" xr:uid="{00000000-0004-0000-0100-000026000000}"/>
    <hyperlink ref="F488" r:id="rId40" xr:uid="{00000000-0004-0000-0100-000027000000}"/>
    <hyperlink ref="F491" r:id="rId41" xr:uid="{00000000-0004-0000-0100-000028000000}"/>
    <hyperlink ref="F498" r:id="rId42" xr:uid="{00000000-0004-0000-0100-000029000000}"/>
    <hyperlink ref="F505" r:id="rId43" xr:uid="{00000000-0004-0000-0100-00002A000000}"/>
    <hyperlink ref="F511" r:id="rId44" xr:uid="{00000000-0004-0000-0100-00002B000000}"/>
    <hyperlink ref="F516" r:id="rId45" xr:uid="{00000000-0004-0000-0100-00002C000000}"/>
    <hyperlink ref="F519" r:id="rId46" xr:uid="{00000000-0004-0000-0100-00002D000000}"/>
    <hyperlink ref="F532" r:id="rId47" xr:uid="{00000000-0004-0000-0100-00002E000000}"/>
    <hyperlink ref="F544" r:id="rId48" xr:uid="{00000000-0004-0000-0100-00002F000000}"/>
    <hyperlink ref="F589" r:id="rId49" xr:uid="{00000000-0004-0000-0100-000030000000}"/>
    <hyperlink ref="F597" r:id="rId50" xr:uid="{00000000-0004-0000-0100-000031000000}"/>
    <hyperlink ref="F605" r:id="rId51" xr:uid="{00000000-0004-0000-0100-000032000000}"/>
    <hyperlink ref="F641" r:id="rId52" xr:uid="{00000000-0004-0000-0100-000033000000}"/>
    <hyperlink ref="F647" r:id="rId53" xr:uid="{00000000-0004-0000-0100-000034000000}"/>
    <hyperlink ref="F664" r:id="rId54" xr:uid="{00000000-0004-0000-0100-000035000000}"/>
    <hyperlink ref="F680" r:id="rId55" xr:uid="{00000000-0004-0000-0100-000036000000}"/>
    <hyperlink ref="F689" r:id="rId56" xr:uid="{00000000-0004-0000-0100-000037000000}"/>
    <hyperlink ref="F695" r:id="rId57" xr:uid="{00000000-0004-0000-0100-000038000000}"/>
    <hyperlink ref="F705" r:id="rId58" xr:uid="{00000000-0004-0000-0100-000039000000}"/>
    <hyperlink ref="F715" r:id="rId59" xr:uid="{00000000-0004-0000-0100-00003A000000}"/>
    <hyperlink ref="F725" r:id="rId60" xr:uid="{00000000-0004-0000-0100-00003B000000}"/>
    <hyperlink ref="F735" r:id="rId61" xr:uid="{00000000-0004-0000-0100-00003C000000}"/>
    <hyperlink ref="F747" r:id="rId62" xr:uid="{00000000-0004-0000-0100-00003D000000}"/>
    <hyperlink ref="F761" r:id="rId63" xr:uid="{00000000-0004-0000-0100-00003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04"/>
  <sheetViews>
    <sheetView showGridLines="0" tabSelected="1" topLeftCell="A131" workbookViewId="0">
      <selection activeCell="I156" sqref="I15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ht="12" customHeight="1">
      <c r="B8" s="20"/>
      <c r="D8" s="27" t="s">
        <v>121</v>
      </c>
      <c r="L8" s="20"/>
    </row>
    <row r="9" spans="2:46" s="1" customFormat="1" ht="16.5" customHeight="1">
      <c r="B9" s="32"/>
      <c r="E9" s="241" t="s">
        <v>934</v>
      </c>
      <c r="F9" s="243"/>
      <c r="G9" s="243"/>
      <c r="H9" s="243"/>
      <c r="L9" s="32"/>
    </row>
    <row r="10" spans="2:46" s="1" customFormat="1" ht="12" customHeight="1">
      <c r="B10" s="32"/>
      <c r="D10" s="27" t="s">
        <v>935</v>
      </c>
      <c r="L10" s="32"/>
    </row>
    <row r="11" spans="2:46" s="1" customFormat="1" ht="16.5" customHeight="1">
      <c r="B11" s="32"/>
      <c r="E11" s="204" t="s">
        <v>936</v>
      </c>
      <c r="F11" s="243"/>
      <c r="G11" s="243"/>
      <c r="H11" s="24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23. 6. 2025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10"/>
      <c r="G20" s="210"/>
      <c r="H20" s="21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4"/>
      <c r="E29" s="215" t="s">
        <v>1</v>
      </c>
      <c r="F29" s="215"/>
      <c r="G29" s="215"/>
      <c r="H29" s="215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40</v>
      </c>
      <c r="J32" s="66">
        <f>ROUND(J132,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5" t="s">
        <v>44</v>
      </c>
      <c r="E35" s="27" t="s">
        <v>45</v>
      </c>
      <c r="F35" s="86">
        <f>ROUND((SUM(BE132:BE503)),  2)</f>
        <v>0</v>
      </c>
      <c r="I35" s="96">
        <v>0.21</v>
      </c>
      <c r="J35" s="86">
        <f>ROUND(((SUM(BE132:BE503))*I35),  2)</f>
        <v>0</v>
      </c>
      <c r="L35" s="32"/>
    </row>
    <row r="36" spans="2:12" s="1" customFormat="1" ht="14.45" customHeight="1">
      <c r="B36" s="32"/>
      <c r="E36" s="27" t="s">
        <v>46</v>
      </c>
      <c r="F36" s="86">
        <f>ROUND((SUM(BF132:BF503)),  2)</f>
        <v>0</v>
      </c>
      <c r="I36" s="96">
        <v>0.15</v>
      </c>
      <c r="J36" s="86">
        <f>ROUND(((SUM(BF132:BF503))*I36),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6">
        <f>ROUND((SUM(BG132:BG503)),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6">
        <f>ROUND((SUM(BH132:BH503)),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6">
        <f>ROUND((SUM(BI132:BI503)),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50</v>
      </c>
      <c r="E41" s="57"/>
      <c r="F41" s="57"/>
      <c r="G41" s="99" t="s">
        <v>51</v>
      </c>
      <c r="H41" s="100" t="s">
        <v>52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12" ht="12" customHeight="1">
      <c r="B86" s="20"/>
      <c r="C86" s="27" t="s">
        <v>121</v>
      </c>
      <c r="L86" s="20"/>
    </row>
    <row r="87" spans="2:12" s="1" customFormat="1" ht="16.5" customHeight="1">
      <c r="B87" s="32"/>
      <c r="E87" s="241" t="s">
        <v>934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935</v>
      </c>
      <c r="L88" s="32"/>
    </row>
    <row r="89" spans="2:12" s="1" customFormat="1" ht="16.5" customHeight="1">
      <c r="B89" s="32"/>
      <c r="E89" s="204" t="str">
        <f>E11</f>
        <v>SO 02.1 - Vodácká propust</v>
      </c>
      <c r="F89" s="243"/>
      <c r="G89" s="243"/>
      <c r="H89" s="24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23. 6. 2025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Povodí Vltavy, státní podnik</v>
      </c>
      <c r="I93" s="27" t="s">
        <v>32</v>
      </c>
      <c r="J93" s="30" t="str">
        <f>E23</f>
        <v>ENVISYSTEM, s.r.o., U Nikolajky 15, 15000  Praha 5</v>
      </c>
      <c r="L93" s="32"/>
    </row>
    <row r="94" spans="2:12" s="1" customFormat="1" ht="15.2" customHeight="1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124</v>
      </c>
      <c r="D96" s="97"/>
      <c r="E96" s="97"/>
      <c r="F96" s="97"/>
      <c r="G96" s="97"/>
      <c r="H96" s="97"/>
      <c r="I96" s="97"/>
      <c r="J96" s="106" t="s">
        <v>125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126</v>
      </c>
      <c r="J98" s="66">
        <f>J132</f>
        <v>0</v>
      </c>
      <c r="L98" s="32"/>
      <c r="AU98" s="17" t="s">
        <v>127</v>
      </c>
    </row>
    <row r="99" spans="2:47" s="8" customFormat="1" ht="24.95" customHeight="1">
      <c r="B99" s="108"/>
      <c r="D99" s="109" t="s">
        <v>128</v>
      </c>
      <c r="E99" s="110"/>
      <c r="F99" s="110"/>
      <c r="G99" s="110"/>
      <c r="H99" s="110"/>
      <c r="I99" s="110"/>
      <c r="J99" s="111">
        <f>J133</f>
        <v>0</v>
      </c>
      <c r="L99" s="108"/>
    </row>
    <row r="100" spans="2:47" s="9" customFormat="1" ht="19.899999999999999" customHeight="1">
      <c r="B100" s="112"/>
      <c r="D100" s="113" t="s">
        <v>129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2:47" s="9" customFormat="1" ht="19.899999999999999" customHeight="1">
      <c r="B101" s="112"/>
      <c r="D101" s="113" t="s">
        <v>937</v>
      </c>
      <c r="E101" s="114"/>
      <c r="F101" s="114"/>
      <c r="G101" s="114"/>
      <c r="H101" s="114"/>
      <c r="I101" s="114"/>
      <c r="J101" s="115">
        <f>J211</f>
        <v>0</v>
      </c>
      <c r="L101" s="112"/>
    </row>
    <row r="102" spans="2:47" s="9" customFormat="1" ht="19.899999999999999" customHeight="1">
      <c r="B102" s="112"/>
      <c r="D102" s="113" t="s">
        <v>130</v>
      </c>
      <c r="E102" s="114"/>
      <c r="F102" s="114"/>
      <c r="G102" s="114"/>
      <c r="H102" s="114"/>
      <c r="I102" s="114"/>
      <c r="J102" s="115">
        <f>J235</f>
        <v>0</v>
      </c>
      <c r="L102" s="112"/>
    </row>
    <row r="103" spans="2:47" s="9" customFormat="1" ht="19.899999999999999" customHeight="1">
      <c r="B103" s="112"/>
      <c r="D103" s="113" t="s">
        <v>131</v>
      </c>
      <c r="E103" s="114"/>
      <c r="F103" s="114"/>
      <c r="G103" s="114"/>
      <c r="H103" s="114"/>
      <c r="I103" s="114"/>
      <c r="J103" s="115">
        <f>J296</f>
        <v>0</v>
      </c>
      <c r="L103" s="112"/>
    </row>
    <row r="104" spans="2:47" s="9" customFormat="1" ht="19.899999999999999" customHeight="1">
      <c r="B104" s="112"/>
      <c r="D104" s="113" t="s">
        <v>938</v>
      </c>
      <c r="E104" s="114"/>
      <c r="F104" s="114"/>
      <c r="G104" s="114"/>
      <c r="H104" s="114"/>
      <c r="I104" s="114"/>
      <c r="J104" s="115">
        <f>J346</f>
        <v>0</v>
      </c>
      <c r="L104" s="112"/>
    </row>
    <row r="105" spans="2:47" s="9" customFormat="1" ht="19.899999999999999" customHeight="1">
      <c r="B105" s="112"/>
      <c r="D105" s="113" t="s">
        <v>134</v>
      </c>
      <c r="E105" s="114"/>
      <c r="F105" s="114"/>
      <c r="G105" s="114"/>
      <c r="H105" s="114"/>
      <c r="I105" s="114"/>
      <c r="J105" s="115">
        <f>J349</f>
        <v>0</v>
      </c>
      <c r="L105" s="112"/>
    </row>
    <row r="106" spans="2:47" s="9" customFormat="1" ht="19.899999999999999" customHeight="1">
      <c r="B106" s="112"/>
      <c r="D106" s="113" t="s">
        <v>135</v>
      </c>
      <c r="E106" s="114"/>
      <c r="F106" s="114"/>
      <c r="G106" s="114"/>
      <c r="H106" s="114"/>
      <c r="I106" s="114"/>
      <c r="J106" s="115">
        <f>J427</f>
        <v>0</v>
      </c>
      <c r="L106" s="112"/>
    </row>
    <row r="107" spans="2:47" s="9" customFormat="1" ht="19.899999999999999" customHeight="1">
      <c r="B107" s="112"/>
      <c r="D107" s="113" t="s">
        <v>136</v>
      </c>
      <c r="E107" s="114"/>
      <c r="F107" s="114"/>
      <c r="G107" s="114"/>
      <c r="H107" s="114"/>
      <c r="I107" s="114"/>
      <c r="J107" s="115">
        <f>J460</f>
        <v>0</v>
      </c>
      <c r="L107" s="112"/>
    </row>
    <row r="108" spans="2:47" s="8" customFormat="1" ht="24.95" customHeight="1">
      <c r="B108" s="108"/>
      <c r="D108" s="109" t="s">
        <v>137</v>
      </c>
      <c r="E108" s="110"/>
      <c r="F108" s="110"/>
      <c r="G108" s="110"/>
      <c r="H108" s="110"/>
      <c r="I108" s="110"/>
      <c r="J108" s="111">
        <f>J465</f>
        <v>0</v>
      </c>
      <c r="L108" s="108"/>
    </row>
    <row r="109" spans="2:47" s="9" customFormat="1" ht="19.899999999999999" customHeight="1">
      <c r="B109" s="112"/>
      <c r="D109" s="113" t="s">
        <v>138</v>
      </c>
      <c r="E109" s="114"/>
      <c r="F109" s="114"/>
      <c r="G109" s="114"/>
      <c r="H109" s="114"/>
      <c r="I109" s="114"/>
      <c r="J109" s="115">
        <f>J466</f>
        <v>0</v>
      </c>
      <c r="L109" s="112"/>
    </row>
    <row r="110" spans="2:47" s="8" customFormat="1" ht="24.95" customHeight="1">
      <c r="B110" s="108"/>
      <c r="D110" s="109" t="s">
        <v>141</v>
      </c>
      <c r="E110" s="110"/>
      <c r="F110" s="110"/>
      <c r="G110" s="110"/>
      <c r="H110" s="110"/>
      <c r="I110" s="110"/>
      <c r="J110" s="111">
        <f>J488</f>
        <v>0</v>
      </c>
      <c r="L110" s="108"/>
    </row>
    <row r="111" spans="2:47" s="1" customFormat="1" ht="21.75" customHeight="1">
      <c r="B111" s="32"/>
      <c r="L111" s="32"/>
    </row>
    <row r="112" spans="2:47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142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26.25" customHeight="1">
      <c r="B120" s="32"/>
      <c r="E120" s="241" t="str">
        <f>E7</f>
        <v>Berounka, ř.km 21,638 - jez Zadní Třebáň - výstavba rybího přechodu a vodácké propusti</v>
      </c>
      <c r="F120" s="242"/>
      <c r="G120" s="242"/>
      <c r="H120" s="242"/>
      <c r="L120" s="32"/>
    </row>
    <row r="121" spans="2:12" ht="12" customHeight="1">
      <c r="B121" s="20"/>
      <c r="C121" s="27" t="s">
        <v>121</v>
      </c>
      <c r="L121" s="20"/>
    </row>
    <row r="122" spans="2:12" s="1" customFormat="1" ht="16.5" customHeight="1">
      <c r="B122" s="32"/>
      <c r="E122" s="241" t="s">
        <v>934</v>
      </c>
      <c r="F122" s="243"/>
      <c r="G122" s="243"/>
      <c r="H122" s="243"/>
      <c r="L122" s="32"/>
    </row>
    <row r="123" spans="2:12" s="1" customFormat="1" ht="12" customHeight="1">
      <c r="B123" s="32"/>
      <c r="C123" s="27" t="s">
        <v>935</v>
      </c>
      <c r="L123" s="32"/>
    </row>
    <row r="124" spans="2:12" s="1" customFormat="1" ht="16.5" customHeight="1">
      <c r="B124" s="32"/>
      <c r="E124" s="204" t="str">
        <f>E11</f>
        <v>SO 02.1 - Vodácká propust</v>
      </c>
      <c r="F124" s="243"/>
      <c r="G124" s="243"/>
      <c r="H124" s="243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20</v>
      </c>
      <c r="F126" s="25" t="str">
        <f>F14</f>
        <v xml:space="preserve"> </v>
      </c>
      <c r="I126" s="27" t="s">
        <v>22</v>
      </c>
      <c r="J126" s="52" t="str">
        <f>IF(J14="","",J14)</f>
        <v>23. 6. 2025</v>
      </c>
      <c r="L126" s="32"/>
    </row>
    <row r="127" spans="2:12" s="1" customFormat="1" ht="6.95" customHeight="1">
      <c r="B127" s="32"/>
      <c r="L127" s="32"/>
    </row>
    <row r="128" spans="2:12" s="1" customFormat="1" ht="40.15" customHeight="1">
      <c r="B128" s="32"/>
      <c r="C128" s="27" t="s">
        <v>24</v>
      </c>
      <c r="F128" s="25" t="str">
        <f>E17</f>
        <v>Povodí Vltavy, státní podnik</v>
      </c>
      <c r="I128" s="27" t="s">
        <v>32</v>
      </c>
      <c r="J128" s="30" t="str">
        <f>E23</f>
        <v>ENVISYSTEM, s.r.o., U Nikolajky 15, 15000  Praha 5</v>
      </c>
      <c r="L128" s="32"/>
    </row>
    <row r="129" spans="2:65" s="1" customFormat="1" ht="15.2" customHeight="1">
      <c r="B129" s="32"/>
      <c r="C129" s="27" t="s">
        <v>30</v>
      </c>
      <c r="F129" s="25" t="str">
        <f>IF(E20="","",E20)</f>
        <v>Vyplň údaj</v>
      </c>
      <c r="I129" s="27" t="s">
        <v>37</v>
      </c>
      <c r="J129" s="30" t="str">
        <f>E26</f>
        <v xml:space="preserve"> 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16"/>
      <c r="C131" s="117" t="s">
        <v>143</v>
      </c>
      <c r="D131" s="118" t="s">
        <v>65</v>
      </c>
      <c r="E131" s="118" t="s">
        <v>61</v>
      </c>
      <c r="F131" s="118" t="s">
        <v>62</v>
      </c>
      <c r="G131" s="118" t="s">
        <v>144</v>
      </c>
      <c r="H131" s="118" t="s">
        <v>145</v>
      </c>
      <c r="I131" s="118" t="s">
        <v>146</v>
      </c>
      <c r="J131" s="118" t="s">
        <v>125</v>
      </c>
      <c r="K131" s="119" t="s">
        <v>147</v>
      </c>
      <c r="L131" s="116"/>
      <c r="M131" s="59" t="s">
        <v>1</v>
      </c>
      <c r="N131" s="60" t="s">
        <v>44</v>
      </c>
      <c r="O131" s="60" t="s">
        <v>148</v>
      </c>
      <c r="P131" s="60" t="s">
        <v>149</v>
      </c>
      <c r="Q131" s="60" t="s">
        <v>150</v>
      </c>
      <c r="R131" s="60" t="s">
        <v>151</v>
      </c>
      <c r="S131" s="60" t="s">
        <v>152</v>
      </c>
      <c r="T131" s="61" t="s">
        <v>153</v>
      </c>
    </row>
    <row r="132" spans="2:65" s="1" customFormat="1" ht="22.9" customHeight="1">
      <c r="B132" s="32"/>
      <c r="C132" s="64" t="s">
        <v>154</v>
      </c>
      <c r="J132" s="120">
        <f>BK132</f>
        <v>0</v>
      </c>
      <c r="L132" s="32"/>
      <c r="M132" s="62"/>
      <c r="N132" s="53"/>
      <c r="O132" s="53"/>
      <c r="P132" s="121">
        <f>P133+P465+P488</f>
        <v>0</v>
      </c>
      <c r="Q132" s="53"/>
      <c r="R132" s="121">
        <f>R133+R465+R488</f>
        <v>76.57470397119998</v>
      </c>
      <c r="S132" s="53"/>
      <c r="T132" s="122">
        <f>T133+T465+T488</f>
        <v>72.064999999999998</v>
      </c>
      <c r="AT132" s="17" t="s">
        <v>79</v>
      </c>
      <c r="AU132" s="17" t="s">
        <v>127</v>
      </c>
      <c r="BK132" s="123">
        <f>BK133+BK465+BK488</f>
        <v>0</v>
      </c>
    </row>
    <row r="133" spans="2:65" s="11" customFormat="1" ht="25.9" customHeight="1">
      <c r="B133" s="124"/>
      <c r="D133" s="125" t="s">
        <v>79</v>
      </c>
      <c r="E133" s="126" t="s">
        <v>155</v>
      </c>
      <c r="F133" s="126" t="s">
        <v>156</v>
      </c>
      <c r="I133" s="127"/>
      <c r="J133" s="128">
        <f>BK133</f>
        <v>0</v>
      </c>
      <c r="L133" s="124"/>
      <c r="M133" s="129"/>
      <c r="P133" s="130">
        <f>P134+P211+P235+P296+P346+P349+P427+P460</f>
        <v>0</v>
      </c>
      <c r="R133" s="130">
        <f>R134+R211+R235+R296+R346+R349+R427+R460</f>
        <v>76.558703971199975</v>
      </c>
      <c r="T133" s="131">
        <f>T134+T211+T235+T296+T346+T349+T427+T460</f>
        <v>72.064999999999998</v>
      </c>
      <c r="AR133" s="125" t="s">
        <v>88</v>
      </c>
      <c r="AT133" s="132" t="s">
        <v>79</v>
      </c>
      <c r="AU133" s="132" t="s">
        <v>80</v>
      </c>
      <c r="AY133" s="125" t="s">
        <v>158</v>
      </c>
      <c r="BK133" s="133">
        <f>BK134+BK211+BK235+BK296+BK346+BK349+BK427+BK460</f>
        <v>0</v>
      </c>
    </row>
    <row r="134" spans="2:65" s="11" customFormat="1" ht="22.9" customHeight="1">
      <c r="B134" s="124"/>
      <c r="D134" s="125" t="s">
        <v>79</v>
      </c>
      <c r="E134" s="134" t="s">
        <v>88</v>
      </c>
      <c r="F134" s="134" t="s">
        <v>159</v>
      </c>
      <c r="I134" s="127"/>
      <c r="J134" s="135">
        <f>BK134</f>
        <v>0</v>
      </c>
      <c r="L134" s="124"/>
      <c r="M134" s="129"/>
      <c r="P134" s="130">
        <f>SUM(P135:P210)</f>
        <v>0</v>
      </c>
      <c r="R134" s="130">
        <f>SUM(R135:R210)</f>
        <v>2.33E-3</v>
      </c>
      <c r="T134" s="131">
        <f>SUM(T135:T210)</f>
        <v>9.1009999999999991</v>
      </c>
      <c r="AR134" s="125" t="s">
        <v>88</v>
      </c>
      <c r="AT134" s="132" t="s">
        <v>79</v>
      </c>
      <c r="AU134" s="132" t="s">
        <v>88</v>
      </c>
      <c r="AY134" s="125" t="s">
        <v>158</v>
      </c>
      <c r="BK134" s="133">
        <f>SUM(BK135:BK210)</f>
        <v>0</v>
      </c>
    </row>
    <row r="135" spans="2:65" s="1" customFormat="1" ht="24.2" customHeight="1">
      <c r="B135" s="32"/>
      <c r="C135" s="136" t="s">
        <v>88</v>
      </c>
      <c r="D135" s="136" t="s">
        <v>160</v>
      </c>
      <c r="E135" s="137" t="s">
        <v>213</v>
      </c>
      <c r="F135" s="138" t="s">
        <v>214</v>
      </c>
      <c r="G135" s="139" t="s">
        <v>215</v>
      </c>
      <c r="H135" s="140">
        <v>4.79</v>
      </c>
      <c r="I135" s="141"/>
      <c r="J135" s="142">
        <f>ROUND(I135*H135,2)</f>
        <v>0</v>
      </c>
      <c r="K135" s="138" t="s">
        <v>164</v>
      </c>
      <c r="L135" s="32"/>
      <c r="M135" s="143" t="s">
        <v>1</v>
      </c>
      <c r="N135" s="144" t="s">
        <v>45</v>
      </c>
      <c r="P135" s="145">
        <f>O135*H135</f>
        <v>0</v>
      </c>
      <c r="Q135" s="145">
        <v>0</v>
      </c>
      <c r="R135" s="145">
        <f>Q135*H135</f>
        <v>0</v>
      </c>
      <c r="S135" s="145">
        <v>1.9</v>
      </c>
      <c r="T135" s="146">
        <f>S135*H135</f>
        <v>9.1009999999999991</v>
      </c>
      <c r="AR135" s="147" t="s">
        <v>165</v>
      </c>
      <c r="AT135" s="147" t="s">
        <v>160</v>
      </c>
      <c r="AU135" s="147" t="s">
        <v>90</v>
      </c>
      <c r="AY135" s="17" t="s">
        <v>158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88</v>
      </c>
      <c r="BK135" s="148">
        <f>ROUND(I135*H135,2)</f>
        <v>0</v>
      </c>
      <c r="BL135" s="17" t="s">
        <v>165</v>
      </c>
      <c r="BM135" s="147" t="s">
        <v>939</v>
      </c>
    </row>
    <row r="136" spans="2:65" s="1" customFormat="1" ht="29.25">
      <c r="B136" s="32"/>
      <c r="D136" s="149" t="s">
        <v>167</v>
      </c>
      <c r="F136" s="150" t="s">
        <v>217</v>
      </c>
      <c r="I136" s="151"/>
      <c r="L136" s="32"/>
      <c r="M136" s="152"/>
      <c r="T136" s="56"/>
      <c r="AT136" s="17" t="s">
        <v>167</v>
      </c>
      <c r="AU136" s="17" t="s">
        <v>90</v>
      </c>
    </row>
    <row r="137" spans="2:65" s="1" customFormat="1" ht="11.25">
      <c r="B137" s="32"/>
      <c r="D137" s="153" t="s">
        <v>169</v>
      </c>
      <c r="F137" s="154" t="s">
        <v>218</v>
      </c>
      <c r="I137" s="151"/>
      <c r="L137" s="32"/>
      <c r="M137" s="152"/>
      <c r="T137" s="56"/>
      <c r="AT137" s="17" t="s">
        <v>169</v>
      </c>
      <c r="AU137" s="17" t="s">
        <v>90</v>
      </c>
    </row>
    <row r="138" spans="2:65" s="12" customFormat="1" ht="11.25">
      <c r="B138" s="155"/>
      <c r="D138" s="149" t="s">
        <v>171</v>
      </c>
      <c r="E138" s="156" t="s">
        <v>1</v>
      </c>
      <c r="F138" s="157" t="s">
        <v>940</v>
      </c>
      <c r="H138" s="156" t="s">
        <v>1</v>
      </c>
      <c r="I138" s="158"/>
      <c r="L138" s="155"/>
      <c r="M138" s="159"/>
      <c r="T138" s="160"/>
      <c r="AT138" s="156" t="s">
        <v>171</v>
      </c>
      <c r="AU138" s="156" t="s">
        <v>90</v>
      </c>
      <c r="AV138" s="12" t="s">
        <v>88</v>
      </c>
      <c r="AW138" s="12" t="s">
        <v>36</v>
      </c>
      <c r="AX138" s="12" t="s">
        <v>80</v>
      </c>
      <c r="AY138" s="156" t="s">
        <v>158</v>
      </c>
    </row>
    <row r="139" spans="2:65" s="12" customFormat="1" ht="11.25">
      <c r="B139" s="155"/>
      <c r="D139" s="149" t="s">
        <v>171</v>
      </c>
      <c r="E139" s="156" t="s">
        <v>1</v>
      </c>
      <c r="F139" s="157" t="s">
        <v>221</v>
      </c>
      <c r="H139" s="156" t="s">
        <v>1</v>
      </c>
      <c r="I139" s="158"/>
      <c r="L139" s="155"/>
      <c r="M139" s="159"/>
      <c r="T139" s="160"/>
      <c r="AT139" s="156" t="s">
        <v>171</v>
      </c>
      <c r="AU139" s="156" t="s">
        <v>90</v>
      </c>
      <c r="AV139" s="12" t="s">
        <v>88</v>
      </c>
      <c r="AW139" s="12" t="s">
        <v>36</v>
      </c>
      <c r="AX139" s="12" t="s">
        <v>80</v>
      </c>
      <c r="AY139" s="156" t="s">
        <v>158</v>
      </c>
    </row>
    <row r="140" spans="2:65" s="13" customFormat="1" ht="11.25">
      <c r="B140" s="161"/>
      <c r="D140" s="149" t="s">
        <v>171</v>
      </c>
      <c r="E140" s="162" t="s">
        <v>1</v>
      </c>
      <c r="F140" s="163" t="s">
        <v>941</v>
      </c>
      <c r="H140" s="164">
        <v>4.79</v>
      </c>
      <c r="I140" s="165"/>
      <c r="L140" s="161"/>
      <c r="M140" s="166"/>
      <c r="T140" s="167"/>
      <c r="AT140" s="162" t="s">
        <v>171</v>
      </c>
      <c r="AU140" s="162" t="s">
        <v>90</v>
      </c>
      <c r="AV140" s="13" t="s">
        <v>90</v>
      </c>
      <c r="AW140" s="13" t="s">
        <v>36</v>
      </c>
      <c r="AX140" s="13" t="s">
        <v>80</v>
      </c>
      <c r="AY140" s="162" t="s">
        <v>158</v>
      </c>
    </row>
    <row r="141" spans="2:65" s="14" customFormat="1" ht="11.25">
      <c r="B141" s="168"/>
      <c r="D141" s="149" t="s">
        <v>171</v>
      </c>
      <c r="E141" s="169" t="s">
        <v>1</v>
      </c>
      <c r="F141" s="170" t="s">
        <v>182</v>
      </c>
      <c r="H141" s="171">
        <v>4.79</v>
      </c>
      <c r="I141" s="172"/>
      <c r="L141" s="168"/>
      <c r="M141" s="173"/>
      <c r="T141" s="174"/>
      <c r="AT141" s="169" t="s">
        <v>171</v>
      </c>
      <c r="AU141" s="169" t="s">
        <v>90</v>
      </c>
      <c r="AV141" s="14" t="s">
        <v>165</v>
      </c>
      <c r="AW141" s="14" t="s">
        <v>36</v>
      </c>
      <c r="AX141" s="14" t="s">
        <v>88</v>
      </c>
      <c r="AY141" s="169" t="s">
        <v>158</v>
      </c>
    </row>
    <row r="142" spans="2:65" s="1" customFormat="1" ht="24.2" customHeight="1">
      <c r="B142" s="32"/>
      <c r="C142" s="136" t="s">
        <v>90</v>
      </c>
      <c r="D142" s="136" t="s">
        <v>160</v>
      </c>
      <c r="E142" s="137" t="s">
        <v>224</v>
      </c>
      <c r="F142" s="138" t="s">
        <v>225</v>
      </c>
      <c r="G142" s="139" t="s">
        <v>215</v>
      </c>
      <c r="H142" s="140">
        <v>13.7</v>
      </c>
      <c r="I142" s="141"/>
      <c r="J142" s="142">
        <f>ROUND(I142*H142,2)</f>
        <v>0</v>
      </c>
      <c r="K142" s="138" t="s">
        <v>164</v>
      </c>
      <c r="L142" s="32"/>
      <c r="M142" s="143" t="s">
        <v>1</v>
      </c>
      <c r="N142" s="144" t="s">
        <v>45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165</v>
      </c>
      <c r="AT142" s="147" t="s">
        <v>160</v>
      </c>
      <c r="AU142" s="147" t="s">
        <v>90</v>
      </c>
      <c r="AY142" s="17" t="s">
        <v>158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88</v>
      </c>
      <c r="BK142" s="148">
        <f>ROUND(I142*H142,2)</f>
        <v>0</v>
      </c>
      <c r="BL142" s="17" t="s">
        <v>165</v>
      </c>
      <c r="BM142" s="147" t="s">
        <v>942</v>
      </c>
    </row>
    <row r="143" spans="2:65" s="1" customFormat="1" ht="29.25">
      <c r="B143" s="32"/>
      <c r="D143" s="149" t="s">
        <v>167</v>
      </c>
      <c r="F143" s="150" t="s">
        <v>227</v>
      </c>
      <c r="I143" s="151"/>
      <c r="L143" s="32"/>
      <c r="M143" s="152"/>
      <c r="T143" s="56"/>
      <c r="AT143" s="17" t="s">
        <v>167</v>
      </c>
      <c r="AU143" s="17" t="s">
        <v>90</v>
      </c>
    </row>
    <row r="144" spans="2:65" s="1" customFormat="1" ht="11.25">
      <c r="B144" s="32"/>
      <c r="D144" s="153" t="s">
        <v>169</v>
      </c>
      <c r="F144" s="154" t="s">
        <v>228</v>
      </c>
      <c r="I144" s="151"/>
      <c r="L144" s="32"/>
      <c r="M144" s="152"/>
      <c r="T144" s="56"/>
      <c r="AT144" s="17" t="s">
        <v>169</v>
      </c>
      <c r="AU144" s="17" t="s">
        <v>90</v>
      </c>
    </row>
    <row r="145" spans="2:65" s="12" customFormat="1" ht="11.25">
      <c r="B145" s="155"/>
      <c r="D145" s="149" t="s">
        <v>171</v>
      </c>
      <c r="E145" s="156" t="s">
        <v>1</v>
      </c>
      <c r="F145" s="157" t="s">
        <v>229</v>
      </c>
      <c r="H145" s="156" t="s">
        <v>1</v>
      </c>
      <c r="I145" s="158"/>
      <c r="L145" s="155"/>
      <c r="M145" s="159"/>
      <c r="T145" s="160"/>
      <c r="AT145" s="156" t="s">
        <v>171</v>
      </c>
      <c r="AU145" s="156" t="s">
        <v>90</v>
      </c>
      <c r="AV145" s="12" t="s">
        <v>88</v>
      </c>
      <c r="AW145" s="12" t="s">
        <v>36</v>
      </c>
      <c r="AX145" s="12" t="s">
        <v>80</v>
      </c>
      <c r="AY145" s="156" t="s">
        <v>158</v>
      </c>
    </row>
    <row r="146" spans="2:65" s="13" customFormat="1" ht="11.25">
      <c r="B146" s="161"/>
      <c r="D146" s="149" t="s">
        <v>171</v>
      </c>
      <c r="E146" s="162" t="s">
        <v>1</v>
      </c>
      <c r="F146" s="163" t="s">
        <v>943</v>
      </c>
      <c r="H146" s="164">
        <v>3.4</v>
      </c>
      <c r="I146" s="165"/>
      <c r="L146" s="161"/>
      <c r="M146" s="166"/>
      <c r="T146" s="167"/>
      <c r="AT146" s="162" t="s">
        <v>171</v>
      </c>
      <c r="AU146" s="162" t="s">
        <v>90</v>
      </c>
      <c r="AV146" s="13" t="s">
        <v>90</v>
      </c>
      <c r="AW146" s="13" t="s">
        <v>36</v>
      </c>
      <c r="AX146" s="13" t="s">
        <v>80</v>
      </c>
      <c r="AY146" s="162" t="s">
        <v>158</v>
      </c>
    </row>
    <row r="147" spans="2:65" s="13" customFormat="1" ht="11.25">
      <c r="B147" s="161"/>
      <c r="D147" s="149" t="s">
        <v>171</v>
      </c>
      <c r="E147" s="162" t="s">
        <v>1</v>
      </c>
      <c r="F147" s="163" t="s">
        <v>944</v>
      </c>
      <c r="H147" s="164">
        <v>10.3</v>
      </c>
      <c r="I147" s="165"/>
      <c r="L147" s="161"/>
      <c r="M147" s="166"/>
      <c r="T147" s="167"/>
      <c r="AT147" s="162" t="s">
        <v>171</v>
      </c>
      <c r="AU147" s="162" t="s">
        <v>90</v>
      </c>
      <c r="AV147" s="13" t="s">
        <v>90</v>
      </c>
      <c r="AW147" s="13" t="s">
        <v>36</v>
      </c>
      <c r="AX147" s="13" t="s">
        <v>80</v>
      </c>
      <c r="AY147" s="162" t="s">
        <v>158</v>
      </c>
    </row>
    <row r="148" spans="2:65" s="14" customFormat="1" ht="11.25">
      <c r="B148" s="168"/>
      <c r="D148" s="149" t="s">
        <v>171</v>
      </c>
      <c r="E148" s="169" t="s">
        <v>1</v>
      </c>
      <c r="F148" s="170" t="s">
        <v>182</v>
      </c>
      <c r="H148" s="171">
        <v>13.7</v>
      </c>
      <c r="I148" s="172"/>
      <c r="L148" s="168"/>
      <c r="M148" s="173"/>
      <c r="T148" s="174"/>
      <c r="AT148" s="169" t="s">
        <v>171</v>
      </c>
      <c r="AU148" s="169" t="s">
        <v>90</v>
      </c>
      <c r="AV148" s="14" t="s">
        <v>165</v>
      </c>
      <c r="AW148" s="14" t="s">
        <v>36</v>
      </c>
      <c r="AX148" s="14" t="s">
        <v>88</v>
      </c>
      <c r="AY148" s="169" t="s">
        <v>158</v>
      </c>
    </row>
    <row r="149" spans="2:65" s="1" customFormat="1" ht="33" customHeight="1">
      <c r="B149" s="32"/>
      <c r="C149" s="136" t="s">
        <v>183</v>
      </c>
      <c r="D149" s="136" t="s">
        <v>160</v>
      </c>
      <c r="E149" s="137" t="s">
        <v>233</v>
      </c>
      <c r="F149" s="138" t="s">
        <v>234</v>
      </c>
      <c r="G149" s="139" t="s">
        <v>215</v>
      </c>
      <c r="H149" s="140">
        <v>21.95</v>
      </c>
      <c r="I149" s="141"/>
      <c r="J149" s="142">
        <f>ROUND(I149*H149,2)</f>
        <v>0</v>
      </c>
      <c r="K149" s="138" t="s">
        <v>164</v>
      </c>
      <c r="L149" s="32"/>
      <c r="M149" s="143" t="s">
        <v>1</v>
      </c>
      <c r="N149" s="144" t="s">
        <v>45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165</v>
      </c>
      <c r="AT149" s="147" t="s">
        <v>160</v>
      </c>
      <c r="AU149" s="147" t="s">
        <v>90</v>
      </c>
      <c r="AY149" s="17" t="s">
        <v>158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88</v>
      </c>
      <c r="BK149" s="148">
        <f>ROUND(I149*H149,2)</f>
        <v>0</v>
      </c>
      <c r="BL149" s="17" t="s">
        <v>165</v>
      </c>
      <c r="BM149" s="147" t="s">
        <v>945</v>
      </c>
    </row>
    <row r="150" spans="2:65" s="1" customFormat="1" ht="29.25">
      <c r="B150" s="32"/>
      <c r="D150" s="149" t="s">
        <v>167</v>
      </c>
      <c r="F150" s="150" t="s">
        <v>236</v>
      </c>
      <c r="I150" s="151"/>
      <c r="L150" s="32"/>
      <c r="M150" s="152"/>
      <c r="T150" s="56"/>
      <c r="AT150" s="17" t="s">
        <v>167</v>
      </c>
      <c r="AU150" s="17" t="s">
        <v>90</v>
      </c>
    </row>
    <row r="151" spans="2:65" s="1" customFormat="1" ht="11.25">
      <c r="B151" s="32"/>
      <c r="D151" s="153" t="s">
        <v>169</v>
      </c>
      <c r="F151" s="154" t="s">
        <v>237</v>
      </c>
      <c r="I151" s="151"/>
      <c r="L151" s="32"/>
      <c r="M151" s="152"/>
      <c r="T151" s="56"/>
      <c r="AT151" s="17" t="s">
        <v>169</v>
      </c>
      <c r="AU151" s="17" t="s">
        <v>90</v>
      </c>
    </row>
    <row r="152" spans="2:65" s="12" customFormat="1" ht="11.25">
      <c r="B152" s="155"/>
      <c r="D152" s="149" t="s">
        <v>171</v>
      </c>
      <c r="E152" s="156" t="s">
        <v>1</v>
      </c>
      <c r="F152" s="157" t="s">
        <v>238</v>
      </c>
      <c r="H152" s="156" t="s">
        <v>1</v>
      </c>
      <c r="I152" s="158"/>
      <c r="L152" s="155"/>
      <c r="M152" s="159"/>
      <c r="T152" s="160"/>
      <c r="AT152" s="156" t="s">
        <v>171</v>
      </c>
      <c r="AU152" s="156" t="s">
        <v>90</v>
      </c>
      <c r="AV152" s="12" t="s">
        <v>88</v>
      </c>
      <c r="AW152" s="12" t="s">
        <v>36</v>
      </c>
      <c r="AX152" s="12" t="s">
        <v>80</v>
      </c>
      <c r="AY152" s="156" t="s">
        <v>158</v>
      </c>
    </row>
    <row r="153" spans="2:65" s="13" customFormat="1" ht="11.25">
      <c r="B153" s="161"/>
      <c r="D153" s="149" t="s">
        <v>171</v>
      </c>
      <c r="E153" s="162" t="s">
        <v>1</v>
      </c>
      <c r="F153" s="163" t="s">
        <v>946</v>
      </c>
      <c r="H153" s="164">
        <v>4.79</v>
      </c>
      <c r="I153" s="165"/>
      <c r="L153" s="161"/>
      <c r="M153" s="166"/>
      <c r="T153" s="167"/>
      <c r="AT153" s="162" t="s">
        <v>171</v>
      </c>
      <c r="AU153" s="162" t="s">
        <v>90</v>
      </c>
      <c r="AV153" s="13" t="s">
        <v>90</v>
      </c>
      <c r="AW153" s="13" t="s">
        <v>36</v>
      </c>
      <c r="AX153" s="13" t="s">
        <v>80</v>
      </c>
      <c r="AY153" s="162" t="s">
        <v>158</v>
      </c>
    </row>
    <row r="154" spans="2:65" s="13" customFormat="1" ht="11.25">
      <c r="B154" s="161"/>
      <c r="D154" s="149" t="s">
        <v>171</v>
      </c>
      <c r="E154" s="162" t="s">
        <v>1</v>
      </c>
      <c r="F154" s="163" t="s">
        <v>947</v>
      </c>
      <c r="H154" s="164">
        <v>17.16</v>
      </c>
      <c r="I154" s="165"/>
      <c r="L154" s="161"/>
      <c r="M154" s="166"/>
      <c r="T154" s="167"/>
      <c r="AT154" s="162" t="s">
        <v>171</v>
      </c>
      <c r="AU154" s="162" t="s">
        <v>90</v>
      </c>
      <c r="AV154" s="13" t="s">
        <v>90</v>
      </c>
      <c r="AW154" s="13" t="s">
        <v>36</v>
      </c>
      <c r="AX154" s="13" t="s">
        <v>80</v>
      </c>
      <c r="AY154" s="162" t="s">
        <v>158</v>
      </c>
    </row>
    <row r="155" spans="2:65" s="14" customFormat="1" ht="11.25">
      <c r="B155" s="168"/>
      <c r="D155" s="149" t="s">
        <v>171</v>
      </c>
      <c r="E155" s="169" t="s">
        <v>1</v>
      </c>
      <c r="F155" s="170" t="s">
        <v>182</v>
      </c>
      <c r="H155" s="171">
        <v>21.95</v>
      </c>
      <c r="I155" s="172"/>
      <c r="L155" s="168"/>
      <c r="M155" s="173"/>
      <c r="T155" s="174"/>
      <c r="AT155" s="169" t="s">
        <v>171</v>
      </c>
      <c r="AU155" s="169" t="s">
        <v>90</v>
      </c>
      <c r="AV155" s="14" t="s">
        <v>165</v>
      </c>
      <c r="AW155" s="14" t="s">
        <v>36</v>
      </c>
      <c r="AX155" s="14" t="s">
        <v>88</v>
      </c>
      <c r="AY155" s="169" t="s">
        <v>158</v>
      </c>
    </row>
    <row r="156" spans="2:65" s="1" customFormat="1" ht="33" customHeight="1">
      <c r="B156" s="32"/>
      <c r="C156" s="136" t="s">
        <v>165</v>
      </c>
      <c r="D156" s="136" t="s">
        <v>160</v>
      </c>
      <c r="E156" s="137" t="s">
        <v>948</v>
      </c>
      <c r="F156" s="138" t="s">
        <v>949</v>
      </c>
      <c r="G156" s="139" t="s">
        <v>215</v>
      </c>
      <c r="H156" s="140">
        <v>2.4</v>
      </c>
      <c r="I156" s="141"/>
      <c r="J156" s="142">
        <f>ROUND(I156*H156,2)</f>
        <v>0</v>
      </c>
      <c r="K156" s="138" t="s">
        <v>164</v>
      </c>
      <c r="L156" s="32"/>
      <c r="M156" s="143" t="s">
        <v>1</v>
      </c>
      <c r="N156" s="144" t="s">
        <v>45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165</v>
      </c>
      <c r="AT156" s="147" t="s">
        <v>160</v>
      </c>
      <c r="AU156" s="147" t="s">
        <v>90</v>
      </c>
      <c r="AY156" s="17" t="s">
        <v>158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88</v>
      </c>
      <c r="BK156" s="148">
        <f>ROUND(I156*H156,2)</f>
        <v>0</v>
      </c>
      <c r="BL156" s="17" t="s">
        <v>165</v>
      </c>
      <c r="BM156" s="147" t="s">
        <v>950</v>
      </c>
    </row>
    <row r="157" spans="2:65" s="1" customFormat="1" ht="29.25">
      <c r="B157" s="32"/>
      <c r="D157" s="149" t="s">
        <v>167</v>
      </c>
      <c r="F157" s="150" t="s">
        <v>951</v>
      </c>
      <c r="I157" s="151"/>
      <c r="L157" s="32"/>
      <c r="M157" s="152"/>
      <c r="T157" s="56"/>
      <c r="AT157" s="17" t="s">
        <v>167</v>
      </c>
      <c r="AU157" s="17" t="s">
        <v>90</v>
      </c>
    </row>
    <row r="158" spans="2:65" s="1" customFormat="1" ht="11.25">
      <c r="B158" s="32"/>
      <c r="D158" s="153" t="s">
        <v>169</v>
      </c>
      <c r="F158" s="154" t="s">
        <v>952</v>
      </c>
      <c r="I158" s="151"/>
      <c r="L158" s="32"/>
      <c r="M158" s="152"/>
      <c r="T158" s="56"/>
      <c r="AT158" s="17" t="s">
        <v>169</v>
      </c>
      <c r="AU158" s="17" t="s">
        <v>90</v>
      </c>
    </row>
    <row r="159" spans="2:65" s="1" customFormat="1" ht="19.5">
      <c r="B159" s="32"/>
      <c r="D159" s="149" t="s">
        <v>195</v>
      </c>
      <c r="F159" s="175" t="s">
        <v>256</v>
      </c>
      <c r="I159" s="151"/>
      <c r="L159" s="32"/>
      <c r="M159" s="152"/>
      <c r="T159" s="56"/>
      <c r="AT159" s="17" t="s">
        <v>195</v>
      </c>
      <c r="AU159" s="17" t="s">
        <v>90</v>
      </c>
    </row>
    <row r="160" spans="2:65" s="12" customFormat="1" ht="11.25">
      <c r="B160" s="155"/>
      <c r="D160" s="149" t="s">
        <v>171</v>
      </c>
      <c r="E160" s="156" t="s">
        <v>1</v>
      </c>
      <c r="F160" s="157" t="s">
        <v>953</v>
      </c>
      <c r="H160" s="156" t="s">
        <v>1</v>
      </c>
      <c r="I160" s="158"/>
      <c r="L160" s="155"/>
      <c r="M160" s="159"/>
      <c r="T160" s="160"/>
      <c r="AT160" s="156" t="s">
        <v>171</v>
      </c>
      <c r="AU160" s="156" t="s">
        <v>90</v>
      </c>
      <c r="AV160" s="12" t="s">
        <v>88</v>
      </c>
      <c r="AW160" s="12" t="s">
        <v>36</v>
      </c>
      <c r="AX160" s="12" t="s">
        <v>80</v>
      </c>
      <c r="AY160" s="156" t="s">
        <v>158</v>
      </c>
    </row>
    <row r="161" spans="2:65" s="12" customFormat="1" ht="11.25">
      <c r="B161" s="155"/>
      <c r="D161" s="149" t="s">
        <v>171</v>
      </c>
      <c r="E161" s="156" t="s">
        <v>1</v>
      </c>
      <c r="F161" s="157" t="s">
        <v>954</v>
      </c>
      <c r="H161" s="156" t="s">
        <v>1</v>
      </c>
      <c r="I161" s="158"/>
      <c r="L161" s="155"/>
      <c r="M161" s="159"/>
      <c r="T161" s="160"/>
      <c r="AT161" s="156" t="s">
        <v>171</v>
      </c>
      <c r="AU161" s="156" t="s">
        <v>90</v>
      </c>
      <c r="AV161" s="12" t="s">
        <v>88</v>
      </c>
      <c r="AW161" s="12" t="s">
        <v>36</v>
      </c>
      <c r="AX161" s="12" t="s">
        <v>80</v>
      </c>
      <c r="AY161" s="156" t="s">
        <v>158</v>
      </c>
    </row>
    <row r="162" spans="2:65" s="13" customFormat="1" ht="11.25">
      <c r="B162" s="161"/>
      <c r="D162" s="149" t="s">
        <v>171</v>
      </c>
      <c r="E162" s="162" t="s">
        <v>1</v>
      </c>
      <c r="F162" s="163" t="s">
        <v>955</v>
      </c>
      <c r="H162" s="164">
        <v>0.9</v>
      </c>
      <c r="I162" s="165"/>
      <c r="L162" s="161"/>
      <c r="M162" s="166"/>
      <c r="T162" s="167"/>
      <c r="AT162" s="162" t="s">
        <v>171</v>
      </c>
      <c r="AU162" s="162" t="s">
        <v>90</v>
      </c>
      <c r="AV162" s="13" t="s">
        <v>90</v>
      </c>
      <c r="AW162" s="13" t="s">
        <v>36</v>
      </c>
      <c r="AX162" s="13" t="s">
        <v>80</v>
      </c>
      <c r="AY162" s="162" t="s">
        <v>158</v>
      </c>
    </row>
    <row r="163" spans="2:65" s="12" customFormat="1" ht="11.25">
      <c r="B163" s="155"/>
      <c r="D163" s="149" t="s">
        <v>171</v>
      </c>
      <c r="E163" s="156" t="s">
        <v>1</v>
      </c>
      <c r="F163" s="157" t="s">
        <v>956</v>
      </c>
      <c r="H163" s="156" t="s">
        <v>1</v>
      </c>
      <c r="I163" s="158"/>
      <c r="L163" s="155"/>
      <c r="M163" s="159"/>
      <c r="T163" s="160"/>
      <c r="AT163" s="156" t="s">
        <v>171</v>
      </c>
      <c r="AU163" s="156" t="s">
        <v>90</v>
      </c>
      <c r="AV163" s="12" t="s">
        <v>88</v>
      </c>
      <c r="AW163" s="12" t="s">
        <v>36</v>
      </c>
      <c r="AX163" s="12" t="s">
        <v>80</v>
      </c>
      <c r="AY163" s="156" t="s">
        <v>158</v>
      </c>
    </row>
    <row r="164" spans="2:65" s="12" customFormat="1" ht="11.25">
      <c r="B164" s="155"/>
      <c r="D164" s="149" t="s">
        <v>171</v>
      </c>
      <c r="E164" s="156" t="s">
        <v>1</v>
      </c>
      <c r="F164" s="157" t="s">
        <v>957</v>
      </c>
      <c r="H164" s="156" t="s">
        <v>1</v>
      </c>
      <c r="I164" s="158"/>
      <c r="L164" s="155"/>
      <c r="M164" s="159"/>
      <c r="T164" s="160"/>
      <c r="AT164" s="156" t="s">
        <v>171</v>
      </c>
      <c r="AU164" s="156" t="s">
        <v>90</v>
      </c>
      <c r="AV164" s="12" t="s">
        <v>88</v>
      </c>
      <c r="AW164" s="12" t="s">
        <v>36</v>
      </c>
      <c r="AX164" s="12" t="s">
        <v>80</v>
      </c>
      <c r="AY164" s="156" t="s">
        <v>158</v>
      </c>
    </row>
    <row r="165" spans="2:65" s="13" customFormat="1" ht="11.25">
      <c r="B165" s="161"/>
      <c r="D165" s="149" t="s">
        <v>171</v>
      </c>
      <c r="E165" s="162" t="s">
        <v>1</v>
      </c>
      <c r="F165" s="163" t="s">
        <v>958</v>
      </c>
      <c r="H165" s="164">
        <v>1.5</v>
      </c>
      <c r="I165" s="165"/>
      <c r="L165" s="161"/>
      <c r="M165" s="166"/>
      <c r="T165" s="167"/>
      <c r="AT165" s="162" t="s">
        <v>171</v>
      </c>
      <c r="AU165" s="162" t="s">
        <v>90</v>
      </c>
      <c r="AV165" s="13" t="s">
        <v>90</v>
      </c>
      <c r="AW165" s="13" t="s">
        <v>36</v>
      </c>
      <c r="AX165" s="13" t="s">
        <v>80</v>
      </c>
      <c r="AY165" s="162" t="s">
        <v>158</v>
      </c>
    </row>
    <row r="166" spans="2:65" s="14" customFormat="1" ht="11.25">
      <c r="B166" s="168"/>
      <c r="D166" s="149" t="s">
        <v>171</v>
      </c>
      <c r="E166" s="169" t="s">
        <v>1</v>
      </c>
      <c r="F166" s="170" t="s">
        <v>182</v>
      </c>
      <c r="H166" s="171">
        <v>2.4</v>
      </c>
      <c r="I166" s="172"/>
      <c r="L166" s="168"/>
      <c r="M166" s="173"/>
      <c r="T166" s="174"/>
      <c r="AT166" s="169" t="s">
        <v>171</v>
      </c>
      <c r="AU166" s="169" t="s">
        <v>90</v>
      </c>
      <c r="AV166" s="14" t="s">
        <v>165</v>
      </c>
      <c r="AW166" s="14" t="s">
        <v>36</v>
      </c>
      <c r="AX166" s="14" t="s">
        <v>88</v>
      </c>
      <c r="AY166" s="169" t="s">
        <v>158</v>
      </c>
    </row>
    <row r="167" spans="2:65" s="1" customFormat="1" ht="33" customHeight="1">
      <c r="B167" s="32"/>
      <c r="C167" s="136" t="s">
        <v>157</v>
      </c>
      <c r="D167" s="136" t="s">
        <v>160</v>
      </c>
      <c r="E167" s="137" t="s">
        <v>959</v>
      </c>
      <c r="F167" s="138" t="s">
        <v>960</v>
      </c>
      <c r="G167" s="139" t="s">
        <v>215</v>
      </c>
      <c r="H167" s="140">
        <v>21.6</v>
      </c>
      <c r="I167" s="141"/>
      <c r="J167" s="142">
        <f>ROUND(I167*H167,2)</f>
        <v>0</v>
      </c>
      <c r="K167" s="138" t="s">
        <v>164</v>
      </c>
      <c r="L167" s="32"/>
      <c r="M167" s="143" t="s">
        <v>1</v>
      </c>
      <c r="N167" s="144" t="s">
        <v>45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165</v>
      </c>
      <c r="AT167" s="147" t="s">
        <v>160</v>
      </c>
      <c r="AU167" s="147" t="s">
        <v>90</v>
      </c>
      <c r="AY167" s="17" t="s">
        <v>158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88</v>
      </c>
      <c r="BK167" s="148">
        <f>ROUND(I167*H167,2)</f>
        <v>0</v>
      </c>
      <c r="BL167" s="17" t="s">
        <v>165</v>
      </c>
      <c r="BM167" s="147" t="s">
        <v>961</v>
      </c>
    </row>
    <row r="168" spans="2:65" s="1" customFormat="1" ht="29.25">
      <c r="B168" s="32"/>
      <c r="D168" s="149" t="s">
        <v>167</v>
      </c>
      <c r="F168" s="150" t="s">
        <v>962</v>
      </c>
      <c r="I168" s="151"/>
      <c r="L168" s="32"/>
      <c r="M168" s="152"/>
      <c r="T168" s="56"/>
      <c r="AT168" s="17" t="s">
        <v>167</v>
      </c>
      <c r="AU168" s="17" t="s">
        <v>90</v>
      </c>
    </row>
    <row r="169" spans="2:65" s="1" customFormat="1" ht="11.25">
      <c r="B169" s="32"/>
      <c r="D169" s="153" t="s">
        <v>169</v>
      </c>
      <c r="F169" s="154" t="s">
        <v>963</v>
      </c>
      <c r="I169" s="151"/>
      <c r="L169" s="32"/>
      <c r="M169" s="152"/>
      <c r="T169" s="56"/>
      <c r="AT169" s="17" t="s">
        <v>169</v>
      </c>
      <c r="AU169" s="17" t="s">
        <v>90</v>
      </c>
    </row>
    <row r="170" spans="2:65" s="1" customFormat="1" ht="19.5">
      <c r="B170" s="32"/>
      <c r="D170" s="149" t="s">
        <v>195</v>
      </c>
      <c r="F170" s="175" t="s">
        <v>256</v>
      </c>
      <c r="I170" s="151"/>
      <c r="L170" s="32"/>
      <c r="M170" s="152"/>
      <c r="T170" s="56"/>
      <c r="AT170" s="17" t="s">
        <v>195</v>
      </c>
      <c r="AU170" s="17" t="s">
        <v>90</v>
      </c>
    </row>
    <row r="171" spans="2:65" s="12" customFormat="1" ht="11.25">
      <c r="B171" s="155"/>
      <c r="D171" s="149" t="s">
        <v>171</v>
      </c>
      <c r="E171" s="156" t="s">
        <v>1</v>
      </c>
      <c r="F171" s="157" t="s">
        <v>964</v>
      </c>
      <c r="H171" s="156" t="s">
        <v>1</v>
      </c>
      <c r="I171" s="158"/>
      <c r="L171" s="155"/>
      <c r="M171" s="159"/>
      <c r="T171" s="160"/>
      <c r="AT171" s="156" t="s">
        <v>171</v>
      </c>
      <c r="AU171" s="156" t="s">
        <v>90</v>
      </c>
      <c r="AV171" s="12" t="s">
        <v>88</v>
      </c>
      <c r="AW171" s="12" t="s">
        <v>36</v>
      </c>
      <c r="AX171" s="12" t="s">
        <v>80</v>
      </c>
      <c r="AY171" s="156" t="s">
        <v>158</v>
      </c>
    </row>
    <row r="172" spans="2:65" s="13" customFormat="1" ht="11.25">
      <c r="B172" s="161"/>
      <c r="D172" s="149" t="s">
        <v>171</v>
      </c>
      <c r="E172" s="162" t="s">
        <v>1</v>
      </c>
      <c r="F172" s="163" t="s">
        <v>965</v>
      </c>
      <c r="H172" s="164">
        <v>21.6</v>
      </c>
      <c r="I172" s="165"/>
      <c r="L172" s="161"/>
      <c r="M172" s="166"/>
      <c r="T172" s="167"/>
      <c r="AT172" s="162" t="s">
        <v>171</v>
      </c>
      <c r="AU172" s="162" t="s">
        <v>90</v>
      </c>
      <c r="AV172" s="13" t="s">
        <v>90</v>
      </c>
      <c r="AW172" s="13" t="s">
        <v>36</v>
      </c>
      <c r="AX172" s="13" t="s">
        <v>80</v>
      </c>
      <c r="AY172" s="162" t="s">
        <v>158</v>
      </c>
    </row>
    <row r="173" spans="2:65" s="14" customFormat="1" ht="11.25">
      <c r="B173" s="168"/>
      <c r="D173" s="149" t="s">
        <v>171</v>
      </c>
      <c r="E173" s="169" t="s">
        <v>1</v>
      </c>
      <c r="F173" s="170" t="s">
        <v>182</v>
      </c>
      <c r="H173" s="171">
        <v>21.6</v>
      </c>
      <c r="I173" s="172"/>
      <c r="L173" s="168"/>
      <c r="M173" s="173"/>
      <c r="T173" s="174"/>
      <c r="AT173" s="169" t="s">
        <v>171</v>
      </c>
      <c r="AU173" s="169" t="s">
        <v>90</v>
      </c>
      <c r="AV173" s="14" t="s">
        <v>165</v>
      </c>
      <c r="AW173" s="14" t="s">
        <v>36</v>
      </c>
      <c r="AX173" s="14" t="s">
        <v>88</v>
      </c>
      <c r="AY173" s="169" t="s">
        <v>158</v>
      </c>
    </row>
    <row r="174" spans="2:65" s="1" customFormat="1" ht="24.2" customHeight="1">
      <c r="B174" s="32"/>
      <c r="C174" s="136" t="s">
        <v>204</v>
      </c>
      <c r="D174" s="136" t="s">
        <v>160</v>
      </c>
      <c r="E174" s="137" t="s">
        <v>966</v>
      </c>
      <c r="F174" s="138" t="s">
        <v>967</v>
      </c>
      <c r="G174" s="139" t="s">
        <v>176</v>
      </c>
      <c r="H174" s="140">
        <v>10</v>
      </c>
      <c r="I174" s="141"/>
      <c r="J174" s="142">
        <f>ROUND(I174*H174,2)</f>
        <v>0</v>
      </c>
      <c r="K174" s="138" t="s">
        <v>164</v>
      </c>
      <c r="L174" s="32"/>
      <c r="M174" s="143" t="s">
        <v>1</v>
      </c>
      <c r="N174" s="144" t="s">
        <v>45</v>
      </c>
      <c r="P174" s="145">
        <f>O174*H174</f>
        <v>0</v>
      </c>
      <c r="Q174" s="145">
        <v>2.0000000000000001E-4</v>
      </c>
      <c r="R174" s="145">
        <f>Q174*H174</f>
        <v>2E-3</v>
      </c>
      <c r="S174" s="145">
        <v>0</v>
      </c>
      <c r="T174" s="146">
        <f>S174*H174</f>
        <v>0</v>
      </c>
      <c r="AR174" s="147" t="s">
        <v>165</v>
      </c>
      <c r="AT174" s="147" t="s">
        <v>160</v>
      </c>
      <c r="AU174" s="147" t="s">
        <v>90</v>
      </c>
      <c r="AY174" s="17" t="s">
        <v>158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88</v>
      </c>
      <c r="BK174" s="148">
        <f>ROUND(I174*H174,2)</f>
        <v>0</v>
      </c>
      <c r="BL174" s="17" t="s">
        <v>165</v>
      </c>
      <c r="BM174" s="147" t="s">
        <v>968</v>
      </c>
    </row>
    <row r="175" spans="2:65" s="1" customFormat="1" ht="19.5">
      <c r="B175" s="32"/>
      <c r="D175" s="149" t="s">
        <v>167</v>
      </c>
      <c r="F175" s="150" t="s">
        <v>969</v>
      </c>
      <c r="I175" s="151"/>
      <c r="L175" s="32"/>
      <c r="M175" s="152"/>
      <c r="T175" s="56"/>
      <c r="AT175" s="17" t="s">
        <v>167</v>
      </c>
      <c r="AU175" s="17" t="s">
        <v>90</v>
      </c>
    </row>
    <row r="176" spans="2:65" s="1" customFormat="1" ht="11.25">
      <c r="B176" s="32"/>
      <c r="D176" s="153" t="s">
        <v>169</v>
      </c>
      <c r="F176" s="154" t="s">
        <v>970</v>
      </c>
      <c r="I176" s="151"/>
      <c r="L176" s="32"/>
      <c r="M176" s="152"/>
      <c r="T176" s="56"/>
      <c r="AT176" s="17" t="s">
        <v>169</v>
      </c>
      <c r="AU176" s="17" t="s">
        <v>90</v>
      </c>
    </row>
    <row r="177" spans="2:65" s="1" customFormat="1" ht="19.5">
      <c r="B177" s="32"/>
      <c r="D177" s="149" t="s">
        <v>195</v>
      </c>
      <c r="F177" s="175" t="s">
        <v>219</v>
      </c>
      <c r="I177" s="151"/>
      <c r="L177" s="32"/>
      <c r="M177" s="152"/>
      <c r="T177" s="56"/>
      <c r="AT177" s="17" t="s">
        <v>195</v>
      </c>
      <c r="AU177" s="17" t="s">
        <v>90</v>
      </c>
    </row>
    <row r="178" spans="2:65" s="13" customFormat="1" ht="11.25">
      <c r="B178" s="161"/>
      <c r="D178" s="149" t="s">
        <v>171</v>
      </c>
      <c r="E178" s="162" t="s">
        <v>1</v>
      </c>
      <c r="F178" s="163" t="s">
        <v>971</v>
      </c>
      <c r="H178" s="164">
        <v>10</v>
      </c>
      <c r="I178" s="165"/>
      <c r="L178" s="161"/>
      <c r="M178" s="166"/>
      <c r="T178" s="167"/>
      <c r="AT178" s="162" t="s">
        <v>171</v>
      </c>
      <c r="AU178" s="162" t="s">
        <v>90</v>
      </c>
      <c r="AV178" s="13" t="s">
        <v>90</v>
      </c>
      <c r="AW178" s="13" t="s">
        <v>36</v>
      </c>
      <c r="AX178" s="13" t="s">
        <v>80</v>
      </c>
      <c r="AY178" s="162" t="s">
        <v>158</v>
      </c>
    </row>
    <row r="179" spans="2:65" s="14" customFormat="1" ht="11.25">
      <c r="B179" s="168"/>
      <c r="D179" s="149" t="s">
        <v>171</v>
      </c>
      <c r="E179" s="169" t="s">
        <v>1</v>
      </c>
      <c r="F179" s="170" t="s">
        <v>182</v>
      </c>
      <c r="H179" s="171">
        <v>10</v>
      </c>
      <c r="I179" s="172"/>
      <c r="L179" s="168"/>
      <c r="M179" s="173"/>
      <c r="T179" s="174"/>
      <c r="AT179" s="169" t="s">
        <v>171</v>
      </c>
      <c r="AU179" s="169" t="s">
        <v>90</v>
      </c>
      <c r="AV179" s="14" t="s">
        <v>165</v>
      </c>
      <c r="AW179" s="14" t="s">
        <v>36</v>
      </c>
      <c r="AX179" s="14" t="s">
        <v>88</v>
      </c>
      <c r="AY179" s="169" t="s">
        <v>158</v>
      </c>
    </row>
    <row r="180" spans="2:65" s="1" customFormat="1" ht="24.2" customHeight="1">
      <c r="B180" s="32"/>
      <c r="C180" s="136" t="s">
        <v>212</v>
      </c>
      <c r="D180" s="136" t="s">
        <v>160</v>
      </c>
      <c r="E180" s="137" t="s">
        <v>972</v>
      </c>
      <c r="F180" s="138" t="s">
        <v>973</v>
      </c>
      <c r="G180" s="139" t="s">
        <v>717</v>
      </c>
      <c r="H180" s="140">
        <v>1</v>
      </c>
      <c r="I180" s="141"/>
      <c r="J180" s="142">
        <f>ROUND(I180*H180,2)</f>
        <v>0</v>
      </c>
      <c r="K180" s="138" t="s">
        <v>164</v>
      </c>
      <c r="L180" s="32"/>
      <c r="M180" s="143" t="s">
        <v>1</v>
      </c>
      <c r="N180" s="144" t="s">
        <v>45</v>
      </c>
      <c r="P180" s="145">
        <f>O180*H180</f>
        <v>0</v>
      </c>
      <c r="Q180" s="145">
        <v>3.3E-4</v>
      </c>
      <c r="R180" s="145">
        <f>Q180*H180</f>
        <v>3.3E-4</v>
      </c>
      <c r="S180" s="145">
        <v>0</v>
      </c>
      <c r="T180" s="146">
        <f>S180*H180</f>
        <v>0</v>
      </c>
      <c r="AR180" s="147" t="s">
        <v>165</v>
      </c>
      <c r="AT180" s="147" t="s">
        <v>160</v>
      </c>
      <c r="AU180" s="147" t="s">
        <v>90</v>
      </c>
      <c r="AY180" s="17" t="s">
        <v>158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88</v>
      </c>
      <c r="BK180" s="148">
        <f>ROUND(I180*H180,2)</f>
        <v>0</v>
      </c>
      <c r="BL180" s="17" t="s">
        <v>165</v>
      </c>
      <c r="BM180" s="147" t="s">
        <v>974</v>
      </c>
    </row>
    <row r="181" spans="2:65" s="1" customFormat="1" ht="19.5">
      <c r="B181" s="32"/>
      <c r="D181" s="149" t="s">
        <v>167</v>
      </c>
      <c r="F181" s="150" t="s">
        <v>975</v>
      </c>
      <c r="I181" s="151"/>
      <c r="L181" s="32"/>
      <c r="M181" s="152"/>
      <c r="T181" s="56"/>
      <c r="AT181" s="17" t="s">
        <v>167</v>
      </c>
      <c r="AU181" s="17" t="s">
        <v>90</v>
      </c>
    </row>
    <row r="182" spans="2:65" s="1" customFormat="1" ht="11.25">
      <c r="B182" s="32"/>
      <c r="D182" s="153" t="s">
        <v>169</v>
      </c>
      <c r="F182" s="154" t="s">
        <v>976</v>
      </c>
      <c r="I182" s="151"/>
      <c r="L182" s="32"/>
      <c r="M182" s="152"/>
      <c r="T182" s="56"/>
      <c r="AT182" s="17" t="s">
        <v>169</v>
      </c>
      <c r="AU182" s="17" t="s">
        <v>90</v>
      </c>
    </row>
    <row r="183" spans="2:65" s="1" customFormat="1" ht="19.5">
      <c r="B183" s="32"/>
      <c r="D183" s="149" t="s">
        <v>195</v>
      </c>
      <c r="F183" s="175" t="s">
        <v>219</v>
      </c>
      <c r="I183" s="151"/>
      <c r="L183" s="32"/>
      <c r="M183" s="152"/>
      <c r="T183" s="56"/>
      <c r="AT183" s="17" t="s">
        <v>195</v>
      </c>
      <c r="AU183" s="17" t="s">
        <v>90</v>
      </c>
    </row>
    <row r="184" spans="2:65" s="13" customFormat="1" ht="11.25">
      <c r="B184" s="161"/>
      <c r="D184" s="149" t="s">
        <v>171</v>
      </c>
      <c r="E184" s="162" t="s">
        <v>1</v>
      </c>
      <c r="F184" s="163" t="s">
        <v>977</v>
      </c>
      <c r="H184" s="164">
        <v>1</v>
      </c>
      <c r="I184" s="165"/>
      <c r="L184" s="161"/>
      <c r="M184" s="166"/>
      <c r="T184" s="167"/>
      <c r="AT184" s="162" t="s">
        <v>171</v>
      </c>
      <c r="AU184" s="162" t="s">
        <v>90</v>
      </c>
      <c r="AV184" s="13" t="s">
        <v>90</v>
      </c>
      <c r="AW184" s="13" t="s">
        <v>36</v>
      </c>
      <c r="AX184" s="13" t="s">
        <v>80</v>
      </c>
      <c r="AY184" s="162" t="s">
        <v>158</v>
      </c>
    </row>
    <row r="185" spans="2:65" s="14" customFormat="1" ht="11.25">
      <c r="B185" s="168"/>
      <c r="D185" s="149" t="s">
        <v>171</v>
      </c>
      <c r="E185" s="169" t="s">
        <v>1</v>
      </c>
      <c r="F185" s="170" t="s">
        <v>182</v>
      </c>
      <c r="H185" s="171">
        <v>1</v>
      </c>
      <c r="I185" s="172"/>
      <c r="L185" s="168"/>
      <c r="M185" s="173"/>
      <c r="T185" s="174"/>
      <c r="AT185" s="169" t="s">
        <v>171</v>
      </c>
      <c r="AU185" s="169" t="s">
        <v>90</v>
      </c>
      <c r="AV185" s="14" t="s">
        <v>165</v>
      </c>
      <c r="AW185" s="14" t="s">
        <v>36</v>
      </c>
      <c r="AX185" s="14" t="s">
        <v>88</v>
      </c>
      <c r="AY185" s="169" t="s">
        <v>158</v>
      </c>
    </row>
    <row r="186" spans="2:65" s="1" customFormat="1" ht="44.25" customHeight="1">
      <c r="B186" s="32"/>
      <c r="C186" s="136" t="s">
        <v>223</v>
      </c>
      <c r="D186" s="136" t="s">
        <v>160</v>
      </c>
      <c r="E186" s="137" t="s">
        <v>296</v>
      </c>
      <c r="F186" s="138" t="s">
        <v>297</v>
      </c>
      <c r="G186" s="139" t="s">
        <v>215</v>
      </c>
      <c r="H186" s="140">
        <v>19.88</v>
      </c>
      <c r="I186" s="141"/>
      <c r="J186" s="142">
        <f>ROUND(I186*H186,2)</f>
        <v>0</v>
      </c>
      <c r="K186" s="138" t="s">
        <v>270</v>
      </c>
      <c r="L186" s="32"/>
      <c r="M186" s="143" t="s">
        <v>1</v>
      </c>
      <c r="N186" s="144" t="s">
        <v>45</v>
      </c>
      <c r="P186" s="145">
        <f>O186*H186</f>
        <v>0</v>
      </c>
      <c r="Q186" s="145">
        <v>0</v>
      </c>
      <c r="R186" s="145">
        <f>Q186*H186</f>
        <v>0</v>
      </c>
      <c r="S186" s="145">
        <v>0</v>
      </c>
      <c r="T186" s="146">
        <f>S186*H186</f>
        <v>0</v>
      </c>
      <c r="AR186" s="147" t="s">
        <v>165</v>
      </c>
      <c r="AT186" s="147" t="s">
        <v>160</v>
      </c>
      <c r="AU186" s="147" t="s">
        <v>90</v>
      </c>
      <c r="AY186" s="17" t="s">
        <v>158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88</v>
      </c>
      <c r="BK186" s="148">
        <f>ROUND(I186*H186,2)</f>
        <v>0</v>
      </c>
      <c r="BL186" s="17" t="s">
        <v>165</v>
      </c>
      <c r="BM186" s="147" t="s">
        <v>978</v>
      </c>
    </row>
    <row r="187" spans="2:65" s="1" customFormat="1" ht="19.5">
      <c r="B187" s="32"/>
      <c r="D187" s="149" t="s">
        <v>195</v>
      </c>
      <c r="F187" s="175" t="s">
        <v>256</v>
      </c>
      <c r="I187" s="151"/>
      <c r="L187" s="32"/>
      <c r="M187" s="152"/>
      <c r="T187" s="56"/>
      <c r="AT187" s="17" t="s">
        <v>195</v>
      </c>
      <c r="AU187" s="17" t="s">
        <v>90</v>
      </c>
    </row>
    <row r="188" spans="2:65" s="12" customFormat="1" ht="11.25">
      <c r="B188" s="155"/>
      <c r="D188" s="149" t="s">
        <v>171</v>
      </c>
      <c r="E188" s="156" t="s">
        <v>1</v>
      </c>
      <c r="F188" s="157" t="s">
        <v>299</v>
      </c>
      <c r="H188" s="156" t="s">
        <v>1</v>
      </c>
      <c r="I188" s="158"/>
      <c r="L188" s="155"/>
      <c r="M188" s="159"/>
      <c r="T188" s="160"/>
      <c r="AT188" s="156" t="s">
        <v>171</v>
      </c>
      <c r="AU188" s="156" t="s">
        <v>90</v>
      </c>
      <c r="AV188" s="12" t="s">
        <v>88</v>
      </c>
      <c r="AW188" s="12" t="s">
        <v>36</v>
      </c>
      <c r="AX188" s="12" t="s">
        <v>80</v>
      </c>
      <c r="AY188" s="156" t="s">
        <v>158</v>
      </c>
    </row>
    <row r="189" spans="2:65" s="13" customFormat="1" ht="11.25">
      <c r="B189" s="161"/>
      <c r="D189" s="149" t="s">
        <v>171</v>
      </c>
      <c r="E189" s="162" t="s">
        <v>1</v>
      </c>
      <c r="F189" s="163" t="s">
        <v>979</v>
      </c>
      <c r="H189" s="164">
        <v>0.1</v>
      </c>
      <c r="I189" s="165"/>
      <c r="L189" s="161"/>
      <c r="M189" s="166"/>
      <c r="T189" s="167"/>
      <c r="AT189" s="162" t="s">
        <v>171</v>
      </c>
      <c r="AU189" s="162" t="s">
        <v>90</v>
      </c>
      <c r="AV189" s="13" t="s">
        <v>90</v>
      </c>
      <c r="AW189" s="13" t="s">
        <v>36</v>
      </c>
      <c r="AX189" s="13" t="s">
        <v>80</v>
      </c>
      <c r="AY189" s="162" t="s">
        <v>158</v>
      </c>
    </row>
    <row r="190" spans="2:65" s="13" customFormat="1" ht="11.25">
      <c r="B190" s="161"/>
      <c r="D190" s="149" t="s">
        <v>171</v>
      </c>
      <c r="E190" s="162" t="s">
        <v>1</v>
      </c>
      <c r="F190" s="163" t="s">
        <v>980</v>
      </c>
      <c r="H190" s="164">
        <v>0.24</v>
      </c>
      <c r="I190" s="165"/>
      <c r="L190" s="161"/>
      <c r="M190" s="166"/>
      <c r="T190" s="167"/>
      <c r="AT190" s="162" t="s">
        <v>171</v>
      </c>
      <c r="AU190" s="162" t="s">
        <v>90</v>
      </c>
      <c r="AV190" s="13" t="s">
        <v>90</v>
      </c>
      <c r="AW190" s="13" t="s">
        <v>36</v>
      </c>
      <c r="AX190" s="13" t="s">
        <v>80</v>
      </c>
      <c r="AY190" s="162" t="s">
        <v>158</v>
      </c>
    </row>
    <row r="191" spans="2:65" s="13" customFormat="1" ht="11.25">
      <c r="B191" s="161"/>
      <c r="D191" s="149" t="s">
        <v>171</v>
      </c>
      <c r="E191" s="162" t="s">
        <v>1</v>
      </c>
      <c r="F191" s="163" t="s">
        <v>981</v>
      </c>
      <c r="H191" s="164">
        <v>21.6</v>
      </c>
      <c r="I191" s="165"/>
      <c r="L191" s="161"/>
      <c r="M191" s="166"/>
      <c r="T191" s="167"/>
      <c r="AT191" s="162" t="s">
        <v>171</v>
      </c>
      <c r="AU191" s="162" t="s">
        <v>90</v>
      </c>
      <c r="AV191" s="13" t="s">
        <v>90</v>
      </c>
      <c r="AW191" s="13" t="s">
        <v>36</v>
      </c>
      <c r="AX191" s="13" t="s">
        <v>80</v>
      </c>
      <c r="AY191" s="162" t="s">
        <v>158</v>
      </c>
    </row>
    <row r="192" spans="2:65" s="13" customFormat="1" ht="11.25">
      <c r="B192" s="161"/>
      <c r="D192" s="149" t="s">
        <v>171</v>
      </c>
      <c r="E192" s="162" t="s">
        <v>1</v>
      </c>
      <c r="F192" s="163" t="s">
        <v>982</v>
      </c>
      <c r="H192" s="164">
        <v>-2.06</v>
      </c>
      <c r="I192" s="165"/>
      <c r="L192" s="161"/>
      <c r="M192" s="166"/>
      <c r="T192" s="167"/>
      <c r="AT192" s="162" t="s">
        <v>171</v>
      </c>
      <c r="AU192" s="162" t="s">
        <v>90</v>
      </c>
      <c r="AV192" s="13" t="s">
        <v>90</v>
      </c>
      <c r="AW192" s="13" t="s">
        <v>36</v>
      </c>
      <c r="AX192" s="13" t="s">
        <v>80</v>
      </c>
      <c r="AY192" s="162" t="s">
        <v>158</v>
      </c>
    </row>
    <row r="193" spans="2:65" s="14" customFormat="1" ht="11.25">
      <c r="B193" s="168"/>
      <c r="D193" s="149" t="s">
        <v>171</v>
      </c>
      <c r="E193" s="169" t="s">
        <v>1</v>
      </c>
      <c r="F193" s="170" t="s">
        <v>182</v>
      </c>
      <c r="H193" s="171">
        <v>19.880000000000003</v>
      </c>
      <c r="I193" s="172"/>
      <c r="L193" s="168"/>
      <c r="M193" s="173"/>
      <c r="T193" s="174"/>
      <c r="AT193" s="169" t="s">
        <v>171</v>
      </c>
      <c r="AU193" s="169" t="s">
        <v>90</v>
      </c>
      <c r="AV193" s="14" t="s">
        <v>165</v>
      </c>
      <c r="AW193" s="14" t="s">
        <v>36</v>
      </c>
      <c r="AX193" s="14" t="s">
        <v>88</v>
      </c>
      <c r="AY193" s="169" t="s">
        <v>158</v>
      </c>
    </row>
    <row r="194" spans="2:65" s="1" customFormat="1" ht="24.2" customHeight="1">
      <c r="B194" s="32"/>
      <c r="C194" s="136" t="s">
        <v>232</v>
      </c>
      <c r="D194" s="136" t="s">
        <v>160</v>
      </c>
      <c r="E194" s="137" t="s">
        <v>319</v>
      </c>
      <c r="F194" s="138" t="s">
        <v>320</v>
      </c>
      <c r="G194" s="139" t="s">
        <v>215</v>
      </c>
      <c r="H194" s="140">
        <v>2.06</v>
      </c>
      <c r="I194" s="141"/>
      <c r="J194" s="142">
        <f>ROUND(I194*H194,2)</f>
        <v>0</v>
      </c>
      <c r="K194" s="138" t="s">
        <v>164</v>
      </c>
      <c r="L194" s="32"/>
      <c r="M194" s="143" t="s">
        <v>1</v>
      </c>
      <c r="N194" s="144" t="s">
        <v>45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165</v>
      </c>
      <c r="AT194" s="147" t="s">
        <v>160</v>
      </c>
      <c r="AU194" s="147" t="s">
        <v>90</v>
      </c>
      <c r="AY194" s="17" t="s">
        <v>158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88</v>
      </c>
      <c r="BK194" s="148">
        <f>ROUND(I194*H194,2)</f>
        <v>0</v>
      </c>
      <c r="BL194" s="17" t="s">
        <v>165</v>
      </c>
      <c r="BM194" s="147" t="s">
        <v>983</v>
      </c>
    </row>
    <row r="195" spans="2:65" s="1" customFormat="1" ht="29.25">
      <c r="B195" s="32"/>
      <c r="D195" s="149" t="s">
        <v>167</v>
      </c>
      <c r="F195" s="150" t="s">
        <v>322</v>
      </c>
      <c r="I195" s="151"/>
      <c r="L195" s="32"/>
      <c r="M195" s="152"/>
      <c r="T195" s="56"/>
      <c r="AT195" s="17" t="s">
        <v>167</v>
      </c>
      <c r="AU195" s="17" t="s">
        <v>90</v>
      </c>
    </row>
    <row r="196" spans="2:65" s="1" customFormat="1" ht="11.25">
      <c r="B196" s="32"/>
      <c r="D196" s="153" t="s">
        <v>169</v>
      </c>
      <c r="F196" s="154" t="s">
        <v>323</v>
      </c>
      <c r="I196" s="151"/>
      <c r="L196" s="32"/>
      <c r="M196" s="152"/>
      <c r="T196" s="56"/>
      <c r="AT196" s="17" t="s">
        <v>169</v>
      </c>
      <c r="AU196" s="17" t="s">
        <v>90</v>
      </c>
    </row>
    <row r="197" spans="2:65" s="1" customFormat="1" ht="19.5">
      <c r="B197" s="32"/>
      <c r="D197" s="149" t="s">
        <v>195</v>
      </c>
      <c r="F197" s="175" t="s">
        <v>219</v>
      </c>
      <c r="I197" s="151"/>
      <c r="L197" s="32"/>
      <c r="M197" s="152"/>
      <c r="T197" s="56"/>
      <c r="AT197" s="17" t="s">
        <v>195</v>
      </c>
      <c r="AU197" s="17" t="s">
        <v>90</v>
      </c>
    </row>
    <row r="198" spans="2:65" s="12" customFormat="1" ht="11.25">
      <c r="B198" s="155"/>
      <c r="D198" s="149" t="s">
        <v>171</v>
      </c>
      <c r="E198" s="156" t="s">
        <v>1</v>
      </c>
      <c r="F198" s="157" t="s">
        <v>953</v>
      </c>
      <c r="H198" s="156" t="s">
        <v>1</v>
      </c>
      <c r="I198" s="158"/>
      <c r="L198" s="155"/>
      <c r="M198" s="159"/>
      <c r="T198" s="160"/>
      <c r="AT198" s="156" t="s">
        <v>171</v>
      </c>
      <c r="AU198" s="156" t="s">
        <v>90</v>
      </c>
      <c r="AV198" s="12" t="s">
        <v>88</v>
      </c>
      <c r="AW198" s="12" t="s">
        <v>36</v>
      </c>
      <c r="AX198" s="12" t="s">
        <v>80</v>
      </c>
      <c r="AY198" s="156" t="s">
        <v>158</v>
      </c>
    </row>
    <row r="199" spans="2:65" s="12" customFormat="1" ht="11.25">
      <c r="B199" s="155"/>
      <c r="D199" s="149" t="s">
        <v>171</v>
      </c>
      <c r="E199" s="156" t="s">
        <v>1</v>
      </c>
      <c r="F199" s="157" t="s">
        <v>984</v>
      </c>
      <c r="H199" s="156" t="s">
        <v>1</v>
      </c>
      <c r="I199" s="158"/>
      <c r="L199" s="155"/>
      <c r="M199" s="159"/>
      <c r="T199" s="160"/>
      <c r="AT199" s="156" t="s">
        <v>171</v>
      </c>
      <c r="AU199" s="156" t="s">
        <v>90</v>
      </c>
      <c r="AV199" s="12" t="s">
        <v>88</v>
      </c>
      <c r="AW199" s="12" t="s">
        <v>36</v>
      </c>
      <c r="AX199" s="12" t="s">
        <v>80</v>
      </c>
      <c r="AY199" s="156" t="s">
        <v>158</v>
      </c>
    </row>
    <row r="200" spans="2:65" s="13" customFormat="1" ht="11.25">
      <c r="B200" s="161"/>
      <c r="D200" s="149" t="s">
        <v>171</v>
      </c>
      <c r="E200" s="162" t="s">
        <v>1</v>
      </c>
      <c r="F200" s="163" t="s">
        <v>985</v>
      </c>
      <c r="H200" s="164">
        <v>0.8</v>
      </c>
      <c r="I200" s="165"/>
      <c r="L200" s="161"/>
      <c r="M200" s="166"/>
      <c r="T200" s="167"/>
      <c r="AT200" s="162" t="s">
        <v>171</v>
      </c>
      <c r="AU200" s="162" t="s">
        <v>90</v>
      </c>
      <c r="AV200" s="13" t="s">
        <v>90</v>
      </c>
      <c r="AW200" s="13" t="s">
        <v>36</v>
      </c>
      <c r="AX200" s="13" t="s">
        <v>80</v>
      </c>
      <c r="AY200" s="162" t="s">
        <v>158</v>
      </c>
    </row>
    <row r="201" spans="2:65" s="12" customFormat="1" ht="11.25">
      <c r="B201" s="155"/>
      <c r="D201" s="149" t="s">
        <v>171</v>
      </c>
      <c r="E201" s="156" t="s">
        <v>1</v>
      </c>
      <c r="F201" s="157" t="s">
        <v>956</v>
      </c>
      <c r="H201" s="156" t="s">
        <v>1</v>
      </c>
      <c r="I201" s="158"/>
      <c r="L201" s="155"/>
      <c r="M201" s="159"/>
      <c r="T201" s="160"/>
      <c r="AT201" s="156" t="s">
        <v>171</v>
      </c>
      <c r="AU201" s="156" t="s">
        <v>90</v>
      </c>
      <c r="AV201" s="12" t="s">
        <v>88</v>
      </c>
      <c r="AW201" s="12" t="s">
        <v>36</v>
      </c>
      <c r="AX201" s="12" t="s">
        <v>80</v>
      </c>
      <c r="AY201" s="156" t="s">
        <v>158</v>
      </c>
    </row>
    <row r="202" spans="2:65" s="12" customFormat="1" ht="11.25">
      <c r="B202" s="155"/>
      <c r="D202" s="149" t="s">
        <v>171</v>
      </c>
      <c r="E202" s="156" t="s">
        <v>1</v>
      </c>
      <c r="F202" s="157" t="s">
        <v>986</v>
      </c>
      <c r="H202" s="156" t="s">
        <v>1</v>
      </c>
      <c r="I202" s="158"/>
      <c r="L202" s="155"/>
      <c r="M202" s="159"/>
      <c r="T202" s="160"/>
      <c r="AT202" s="156" t="s">
        <v>171</v>
      </c>
      <c r="AU202" s="156" t="s">
        <v>90</v>
      </c>
      <c r="AV202" s="12" t="s">
        <v>88</v>
      </c>
      <c r="AW202" s="12" t="s">
        <v>36</v>
      </c>
      <c r="AX202" s="12" t="s">
        <v>80</v>
      </c>
      <c r="AY202" s="156" t="s">
        <v>158</v>
      </c>
    </row>
    <row r="203" spans="2:65" s="13" customFormat="1" ht="11.25">
      <c r="B203" s="161"/>
      <c r="D203" s="149" t="s">
        <v>171</v>
      </c>
      <c r="E203" s="162" t="s">
        <v>1</v>
      </c>
      <c r="F203" s="163" t="s">
        <v>987</v>
      </c>
      <c r="H203" s="164">
        <v>1.26</v>
      </c>
      <c r="I203" s="165"/>
      <c r="L203" s="161"/>
      <c r="M203" s="166"/>
      <c r="T203" s="167"/>
      <c r="AT203" s="162" t="s">
        <v>171</v>
      </c>
      <c r="AU203" s="162" t="s">
        <v>90</v>
      </c>
      <c r="AV203" s="13" t="s">
        <v>90</v>
      </c>
      <c r="AW203" s="13" t="s">
        <v>36</v>
      </c>
      <c r="AX203" s="13" t="s">
        <v>80</v>
      </c>
      <c r="AY203" s="162" t="s">
        <v>158</v>
      </c>
    </row>
    <row r="204" spans="2:65" s="14" customFormat="1" ht="11.25">
      <c r="B204" s="168"/>
      <c r="D204" s="149" t="s">
        <v>171</v>
      </c>
      <c r="E204" s="169" t="s">
        <v>1</v>
      </c>
      <c r="F204" s="170" t="s">
        <v>182</v>
      </c>
      <c r="H204" s="171">
        <v>2.06</v>
      </c>
      <c r="I204" s="172"/>
      <c r="L204" s="168"/>
      <c r="M204" s="173"/>
      <c r="T204" s="174"/>
      <c r="AT204" s="169" t="s">
        <v>171</v>
      </c>
      <c r="AU204" s="169" t="s">
        <v>90</v>
      </c>
      <c r="AV204" s="14" t="s">
        <v>165</v>
      </c>
      <c r="AW204" s="14" t="s">
        <v>36</v>
      </c>
      <c r="AX204" s="14" t="s">
        <v>88</v>
      </c>
      <c r="AY204" s="169" t="s">
        <v>158</v>
      </c>
    </row>
    <row r="205" spans="2:65" s="1" customFormat="1" ht="24.2" customHeight="1">
      <c r="B205" s="32"/>
      <c r="C205" s="136" t="s">
        <v>241</v>
      </c>
      <c r="D205" s="136" t="s">
        <v>160</v>
      </c>
      <c r="E205" s="137" t="s">
        <v>383</v>
      </c>
      <c r="F205" s="138" t="s">
        <v>384</v>
      </c>
      <c r="G205" s="139" t="s">
        <v>163</v>
      </c>
      <c r="H205" s="140">
        <v>49.2</v>
      </c>
      <c r="I205" s="141"/>
      <c r="J205" s="142">
        <f>ROUND(I205*H205,2)</f>
        <v>0</v>
      </c>
      <c r="K205" s="138" t="s">
        <v>164</v>
      </c>
      <c r="L205" s="32"/>
      <c r="M205" s="143" t="s">
        <v>1</v>
      </c>
      <c r="N205" s="144" t="s">
        <v>45</v>
      </c>
      <c r="P205" s="145">
        <f>O205*H205</f>
        <v>0</v>
      </c>
      <c r="Q205" s="145">
        <v>0</v>
      </c>
      <c r="R205" s="145">
        <f>Q205*H205</f>
        <v>0</v>
      </c>
      <c r="S205" s="145">
        <v>0</v>
      </c>
      <c r="T205" s="146">
        <f>S205*H205</f>
        <v>0</v>
      </c>
      <c r="AR205" s="147" t="s">
        <v>165</v>
      </c>
      <c r="AT205" s="147" t="s">
        <v>160</v>
      </c>
      <c r="AU205" s="147" t="s">
        <v>90</v>
      </c>
      <c r="AY205" s="17" t="s">
        <v>158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88</v>
      </c>
      <c r="BK205" s="148">
        <f>ROUND(I205*H205,2)</f>
        <v>0</v>
      </c>
      <c r="BL205" s="17" t="s">
        <v>165</v>
      </c>
      <c r="BM205" s="147" t="s">
        <v>988</v>
      </c>
    </row>
    <row r="206" spans="2:65" s="1" customFormat="1" ht="19.5">
      <c r="B206" s="32"/>
      <c r="D206" s="149" t="s">
        <v>167</v>
      </c>
      <c r="F206" s="150" t="s">
        <v>386</v>
      </c>
      <c r="I206" s="151"/>
      <c r="L206" s="32"/>
      <c r="M206" s="152"/>
      <c r="T206" s="56"/>
      <c r="AT206" s="17" t="s">
        <v>167</v>
      </c>
      <c r="AU206" s="17" t="s">
        <v>90</v>
      </c>
    </row>
    <row r="207" spans="2:65" s="1" customFormat="1" ht="11.25">
      <c r="B207" s="32"/>
      <c r="D207" s="153" t="s">
        <v>169</v>
      </c>
      <c r="F207" s="154" t="s">
        <v>387</v>
      </c>
      <c r="I207" s="151"/>
      <c r="L207" s="32"/>
      <c r="M207" s="152"/>
      <c r="T207" s="56"/>
      <c r="AT207" s="17" t="s">
        <v>169</v>
      </c>
      <c r="AU207" s="17" t="s">
        <v>90</v>
      </c>
    </row>
    <row r="208" spans="2:65" s="12" customFormat="1" ht="11.25">
      <c r="B208" s="155"/>
      <c r="D208" s="149" t="s">
        <v>171</v>
      </c>
      <c r="E208" s="156" t="s">
        <v>1</v>
      </c>
      <c r="F208" s="157" t="s">
        <v>964</v>
      </c>
      <c r="H208" s="156" t="s">
        <v>1</v>
      </c>
      <c r="I208" s="158"/>
      <c r="L208" s="155"/>
      <c r="M208" s="159"/>
      <c r="T208" s="160"/>
      <c r="AT208" s="156" t="s">
        <v>171</v>
      </c>
      <c r="AU208" s="156" t="s">
        <v>90</v>
      </c>
      <c r="AV208" s="12" t="s">
        <v>88</v>
      </c>
      <c r="AW208" s="12" t="s">
        <v>36</v>
      </c>
      <c r="AX208" s="12" t="s">
        <v>80</v>
      </c>
      <c r="AY208" s="156" t="s">
        <v>158</v>
      </c>
    </row>
    <row r="209" spans="2:65" s="13" customFormat="1" ht="11.25">
      <c r="B209" s="161"/>
      <c r="D209" s="149" t="s">
        <v>171</v>
      </c>
      <c r="E209" s="162" t="s">
        <v>1</v>
      </c>
      <c r="F209" s="163" t="s">
        <v>989</v>
      </c>
      <c r="H209" s="164">
        <v>49.2</v>
      </c>
      <c r="I209" s="165"/>
      <c r="L209" s="161"/>
      <c r="M209" s="166"/>
      <c r="T209" s="167"/>
      <c r="AT209" s="162" t="s">
        <v>171</v>
      </c>
      <c r="AU209" s="162" t="s">
        <v>90</v>
      </c>
      <c r="AV209" s="13" t="s">
        <v>90</v>
      </c>
      <c r="AW209" s="13" t="s">
        <v>36</v>
      </c>
      <c r="AX209" s="13" t="s">
        <v>80</v>
      </c>
      <c r="AY209" s="162" t="s">
        <v>158</v>
      </c>
    </row>
    <row r="210" spans="2:65" s="14" customFormat="1" ht="11.25">
      <c r="B210" s="168"/>
      <c r="D210" s="149" t="s">
        <v>171</v>
      </c>
      <c r="E210" s="169" t="s">
        <v>1</v>
      </c>
      <c r="F210" s="170" t="s">
        <v>182</v>
      </c>
      <c r="H210" s="171">
        <v>49.2</v>
      </c>
      <c r="I210" s="172"/>
      <c r="L210" s="168"/>
      <c r="M210" s="173"/>
      <c r="T210" s="174"/>
      <c r="AT210" s="169" t="s">
        <v>171</v>
      </c>
      <c r="AU210" s="169" t="s">
        <v>90</v>
      </c>
      <c r="AV210" s="14" t="s">
        <v>165</v>
      </c>
      <c r="AW210" s="14" t="s">
        <v>36</v>
      </c>
      <c r="AX210" s="14" t="s">
        <v>88</v>
      </c>
      <c r="AY210" s="169" t="s">
        <v>158</v>
      </c>
    </row>
    <row r="211" spans="2:65" s="11" customFormat="1" ht="22.9" customHeight="1">
      <c r="B211" s="124"/>
      <c r="D211" s="125" t="s">
        <v>79</v>
      </c>
      <c r="E211" s="134" t="s">
        <v>90</v>
      </c>
      <c r="F211" s="134" t="s">
        <v>990</v>
      </c>
      <c r="I211" s="127"/>
      <c r="J211" s="135">
        <f>BK211</f>
        <v>0</v>
      </c>
      <c r="L211" s="124"/>
      <c r="M211" s="129"/>
      <c r="P211" s="130">
        <f>SUM(P212:P234)</f>
        <v>0</v>
      </c>
      <c r="R211" s="130">
        <f>SUM(R212:R234)</f>
        <v>0.84759792</v>
      </c>
      <c r="T211" s="131">
        <f>SUM(T212:T234)</f>
        <v>0</v>
      </c>
      <c r="AR211" s="125" t="s">
        <v>88</v>
      </c>
      <c r="AT211" s="132" t="s">
        <v>79</v>
      </c>
      <c r="AU211" s="132" t="s">
        <v>88</v>
      </c>
      <c r="AY211" s="125" t="s">
        <v>158</v>
      </c>
      <c r="BK211" s="133">
        <f>SUM(BK212:BK234)</f>
        <v>0</v>
      </c>
    </row>
    <row r="212" spans="2:65" s="1" customFormat="1" ht="16.5" customHeight="1">
      <c r="B212" s="32"/>
      <c r="C212" s="136" t="s">
        <v>250</v>
      </c>
      <c r="D212" s="136" t="s">
        <v>160</v>
      </c>
      <c r="E212" s="137" t="s">
        <v>991</v>
      </c>
      <c r="F212" s="138" t="s">
        <v>992</v>
      </c>
      <c r="G212" s="139" t="s">
        <v>215</v>
      </c>
      <c r="H212" s="140">
        <v>0.33600000000000002</v>
      </c>
      <c r="I212" s="141"/>
      <c r="J212" s="142">
        <f>ROUND(I212*H212,2)</f>
        <v>0</v>
      </c>
      <c r="K212" s="138" t="s">
        <v>164</v>
      </c>
      <c r="L212" s="32"/>
      <c r="M212" s="143" t="s">
        <v>1</v>
      </c>
      <c r="N212" s="144" t="s">
        <v>45</v>
      </c>
      <c r="P212" s="145">
        <f>O212*H212</f>
        <v>0</v>
      </c>
      <c r="Q212" s="145">
        <v>2.5018699999999998</v>
      </c>
      <c r="R212" s="145">
        <f>Q212*H212</f>
        <v>0.84062831999999998</v>
      </c>
      <c r="S212" s="145">
        <v>0</v>
      </c>
      <c r="T212" s="146">
        <f>S212*H212</f>
        <v>0</v>
      </c>
      <c r="AR212" s="147" t="s">
        <v>165</v>
      </c>
      <c r="AT212" s="147" t="s">
        <v>160</v>
      </c>
      <c r="AU212" s="147" t="s">
        <v>90</v>
      </c>
      <c r="AY212" s="17" t="s">
        <v>158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88</v>
      </c>
      <c r="BK212" s="148">
        <f>ROUND(I212*H212,2)</f>
        <v>0</v>
      </c>
      <c r="BL212" s="17" t="s">
        <v>165</v>
      </c>
      <c r="BM212" s="147" t="s">
        <v>993</v>
      </c>
    </row>
    <row r="213" spans="2:65" s="1" customFormat="1" ht="19.5">
      <c r="B213" s="32"/>
      <c r="D213" s="149" t="s">
        <v>167</v>
      </c>
      <c r="F213" s="150" t="s">
        <v>994</v>
      </c>
      <c r="I213" s="151"/>
      <c r="L213" s="32"/>
      <c r="M213" s="152"/>
      <c r="T213" s="56"/>
      <c r="AT213" s="17" t="s">
        <v>167</v>
      </c>
      <c r="AU213" s="17" t="s">
        <v>90</v>
      </c>
    </row>
    <row r="214" spans="2:65" s="1" customFormat="1" ht="11.25">
      <c r="B214" s="32"/>
      <c r="D214" s="153" t="s">
        <v>169</v>
      </c>
      <c r="F214" s="154" t="s">
        <v>995</v>
      </c>
      <c r="I214" s="151"/>
      <c r="L214" s="32"/>
      <c r="M214" s="152"/>
      <c r="T214" s="56"/>
      <c r="AT214" s="17" t="s">
        <v>169</v>
      </c>
      <c r="AU214" s="17" t="s">
        <v>90</v>
      </c>
    </row>
    <row r="215" spans="2:65" s="12" customFormat="1" ht="11.25">
      <c r="B215" s="155"/>
      <c r="D215" s="149" t="s">
        <v>171</v>
      </c>
      <c r="E215" s="156" t="s">
        <v>1</v>
      </c>
      <c r="F215" s="157" t="s">
        <v>953</v>
      </c>
      <c r="H215" s="156" t="s">
        <v>1</v>
      </c>
      <c r="I215" s="158"/>
      <c r="L215" s="155"/>
      <c r="M215" s="159"/>
      <c r="T215" s="160"/>
      <c r="AT215" s="156" t="s">
        <v>171</v>
      </c>
      <c r="AU215" s="156" t="s">
        <v>90</v>
      </c>
      <c r="AV215" s="12" t="s">
        <v>88</v>
      </c>
      <c r="AW215" s="12" t="s">
        <v>36</v>
      </c>
      <c r="AX215" s="12" t="s">
        <v>80</v>
      </c>
      <c r="AY215" s="156" t="s">
        <v>158</v>
      </c>
    </row>
    <row r="216" spans="2:65" s="12" customFormat="1" ht="11.25">
      <c r="B216" s="155"/>
      <c r="D216" s="149" t="s">
        <v>171</v>
      </c>
      <c r="E216" s="156" t="s">
        <v>1</v>
      </c>
      <c r="F216" s="157" t="s">
        <v>996</v>
      </c>
      <c r="H216" s="156" t="s">
        <v>1</v>
      </c>
      <c r="I216" s="158"/>
      <c r="L216" s="155"/>
      <c r="M216" s="159"/>
      <c r="T216" s="160"/>
      <c r="AT216" s="156" t="s">
        <v>171</v>
      </c>
      <c r="AU216" s="156" t="s">
        <v>90</v>
      </c>
      <c r="AV216" s="12" t="s">
        <v>88</v>
      </c>
      <c r="AW216" s="12" t="s">
        <v>36</v>
      </c>
      <c r="AX216" s="12" t="s">
        <v>80</v>
      </c>
      <c r="AY216" s="156" t="s">
        <v>158</v>
      </c>
    </row>
    <row r="217" spans="2:65" s="13" customFormat="1" ht="11.25">
      <c r="B217" s="161"/>
      <c r="D217" s="149" t="s">
        <v>171</v>
      </c>
      <c r="E217" s="162" t="s">
        <v>1</v>
      </c>
      <c r="F217" s="163" t="s">
        <v>997</v>
      </c>
      <c r="H217" s="164">
        <v>9.6000000000000002E-2</v>
      </c>
      <c r="I217" s="165"/>
      <c r="L217" s="161"/>
      <c r="M217" s="166"/>
      <c r="T217" s="167"/>
      <c r="AT217" s="162" t="s">
        <v>171</v>
      </c>
      <c r="AU217" s="162" t="s">
        <v>90</v>
      </c>
      <c r="AV217" s="13" t="s">
        <v>90</v>
      </c>
      <c r="AW217" s="13" t="s">
        <v>36</v>
      </c>
      <c r="AX217" s="13" t="s">
        <v>80</v>
      </c>
      <c r="AY217" s="162" t="s">
        <v>158</v>
      </c>
    </row>
    <row r="218" spans="2:65" s="12" customFormat="1" ht="11.25">
      <c r="B218" s="155"/>
      <c r="D218" s="149" t="s">
        <v>171</v>
      </c>
      <c r="E218" s="156" t="s">
        <v>1</v>
      </c>
      <c r="F218" s="157" t="s">
        <v>956</v>
      </c>
      <c r="H218" s="156" t="s">
        <v>1</v>
      </c>
      <c r="I218" s="158"/>
      <c r="L218" s="155"/>
      <c r="M218" s="159"/>
      <c r="T218" s="160"/>
      <c r="AT218" s="156" t="s">
        <v>171</v>
      </c>
      <c r="AU218" s="156" t="s">
        <v>90</v>
      </c>
      <c r="AV218" s="12" t="s">
        <v>88</v>
      </c>
      <c r="AW218" s="12" t="s">
        <v>4</v>
      </c>
      <c r="AX218" s="12" t="s">
        <v>80</v>
      </c>
      <c r="AY218" s="156" t="s">
        <v>158</v>
      </c>
    </row>
    <row r="219" spans="2:65" s="12" customFormat="1" ht="11.25">
      <c r="B219" s="155"/>
      <c r="D219" s="149" t="s">
        <v>171</v>
      </c>
      <c r="E219" s="156" t="s">
        <v>1</v>
      </c>
      <c r="F219" s="157" t="s">
        <v>998</v>
      </c>
      <c r="H219" s="156" t="s">
        <v>1</v>
      </c>
      <c r="I219" s="158"/>
      <c r="L219" s="155"/>
      <c r="M219" s="159"/>
      <c r="T219" s="160"/>
      <c r="AT219" s="156" t="s">
        <v>171</v>
      </c>
      <c r="AU219" s="156" t="s">
        <v>90</v>
      </c>
      <c r="AV219" s="12" t="s">
        <v>88</v>
      </c>
      <c r="AW219" s="12" t="s">
        <v>36</v>
      </c>
      <c r="AX219" s="12" t="s">
        <v>80</v>
      </c>
      <c r="AY219" s="156" t="s">
        <v>158</v>
      </c>
    </row>
    <row r="220" spans="2:65" s="13" customFormat="1" ht="11.25">
      <c r="B220" s="161"/>
      <c r="D220" s="149" t="s">
        <v>171</v>
      </c>
      <c r="E220" s="162" t="s">
        <v>1</v>
      </c>
      <c r="F220" s="163" t="s">
        <v>999</v>
      </c>
      <c r="H220" s="164">
        <v>0.24</v>
      </c>
      <c r="I220" s="165"/>
      <c r="L220" s="161"/>
      <c r="M220" s="166"/>
      <c r="T220" s="167"/>
      <c r="AT220" s="162" t="s">
        <v>171</v>
      </c>
      <c r="AU220" s="162" t="s">
        <v>90</v>
      </c>
      <c r="AV220" s="13" t="s">
        <v>90</v>
      </c>
      <c r="AW220" s="13" t="s">
        <v>36</v>
      </c>
      <c r="AX220" s="13" t="s">
        <v>80</v>
      </c>
      <c r="AY220" s="162" t="s">
        <v>158</v>
      </c>
    </row>
    <row r="221" spans="2:65" s="14" customFormat="1" ht="11.25">
      <c r="B221" s="168"/>
      <c r="D221" s="149" t="s">
        <v>171</v>
      </c>
      <c r="E221" s="169" t="s">
        <v>1</v>
      </c>
      <c r="F221" s="170" t="s">
        <v>182</v>
      </c>
      <c r="H221" s="171">
        <v>0.33600000000000002</v>
      </c>
      <c r="I221" s="172"/>
      <c r="L221" s="168"/>
      <c r="M221" s="173"/>
      <c r="T221" s="174"/>
      <c r="AT221" s="169" t="s">
        <v>171</v>
      </c>
      <c r="AU221" s="169" t="s">
        <v>90</v>
      </c>
      <c r="AV221" s="14" t="s">
        <v>165</v>
      </c>
      <c r="AW221" s="14" t="s">
        <v>36</v>
      </c>
      <c r="AX221" s="14" t="s">
        <v>88</v>
      </c>
      <c r="AY221" s="169" t="s">
        <v>158</v>
      </c>
    </row>
    <row r="222" spans="2:65" s="1" customFormat="1" ht="16.5" customHeight="1">
      <c r="B222" s="32"/>
      <c r="C222" s="136" t="s">
        <v>259</v>
      </c>
      <c r="D222" s="136" t="s">
        <v>160</v>
      </c>
      <c r="E222" s="137" t="s">
        <v>1000</v>
      </c>
      <c r="F222" s="138" t="s">
        <v>1001</v>
      </c>
      <c r="G222" s="139" t="s">
        <v>163</v>
      </c>
      <c r="H222" s="140">
        <v>2.64</v>
      </c>
      <c r="I222" s="141"/>
      <c r="J222" s="142">
        <f>ROUND(I222*H222,2)</f>
        <v>0</v>
      </c>
      <c r="K222" s="138" t="s">
        <v>164</v>
      </c>
      <c r="L222" s="32"/>
      <c r="M222" s="143" t="s">
        <v>1</v>
      </c>
      <c r="N222" s="144" t="s">
        <v>45</v>
      </c>
      <c r="P222" s="145">
        <f>O222*H222</f>
        <v>0</v>
      </c>
      <c r="Q222" s="145">
        <v>2.64E-3</v>
      </c>
      <c r="R222" s="145">
        <f>Q222*H222</f>
        <v>6.9696000000000003E-3</v>
      </c>
      <c r="S222" s="145">
        <v>0</v>
      </c>
      <c r="T222" s="146">
        <f>S222*H222</f>
        <v>0</v>
      </c>
      <c r="AR222" s="147" t="s">
        <v>165</v>
      </c>
      <c r="AT222" s="147" t="s">
        <v>160</v>
      </c>
      <c r="AU222" s="147" t="s">
        <v>90</v>
      </c>
      <c r="AY222" s="17" t="s">
        <v>158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88</v>
      </c>
      <c r="BK222" s="148">
        <f>ROUND(I222*H222,2)</f>
        <v>0</v>
      </c>
      <c r="BL222" s="17" t="s">
        <v>165</v>
      </c>
      <c r="BM222" s="147" t="s">
        <v>1002</v>
      </c>
    </row>
    <row r="223" spans="2:65" s="1" customFormat="1" ht="11.25">
      <c r="B223" s="32"/>
      <c r="D223" s="149" t="s">
        <v>167</v>
      </c>
      <c r="F223" s="150" t="s">
        <v>1003</v>
      </c>
      <c r="I223" s="151"/>
      <c r="L223" s="32"/>
      <c r="M223" s="152"/>
      <c r="T223" s="56"/>
      <c r="AT223" s="17" t="s">
        <v>167</v>
      </c>
      <c r="AU223" s="17" t="s">
        <v>90</v>
      </c>
    </row>
    <row r="224" spans="2:65" s="1" customFormat="1" ht="11.25">
      <c r="B224" s="32"/>
      <c r="D224" s="153" t="s">
        <v>169</v>
      </c>
      <c r="F224" s="154" t="s">
        <v>1004</v>
      </c>
      <c r="I224" s="151"/>
      <c r="L224" s="32"/>
      <c r="M224" s="152"/>
      <c r="T224" s="56"/>
      <c r="AT224" s="17" t="s">
        <v>169</v>
      </c>
      <c r="AU224" s="17" t="s">
        <v>90</v>
      </c>
    </row>
    <row r="225" spans="2:65" s="12" customFormat="1" ht="11.25">
      <c r="B225" s="155"/>
      <c r="D225" s="149" t="s">
        <v>171</v>
      </c>
      <c r="E225" s="156" t="s">
        <v>1</v>
      </c>
      <c r="F225" s="157" t="s">
        <v>953</v>
      </c>
      <c r="H225" s="156" t="s">
        <v>1</v>
      </c>
      <c r="I225" s="158"/>
      <c r="L225" s="155"/>
      <c r="M225" s="159"/>
      <c r="T225" s="160"/>
      <c r="AT225" s="156" t="s">
        <v>171</v>
      </c>
      <c r="AU225" s="156" t="s">
        <v>90</v>
      </c>
      <c r="AV225" s="12" t="s">
        <v>88</v>
      </c>
      <c r="AW225" s="12" t="s">
        <v>36</v>
      </c>
      <c r="AX225" s="12" t="s">
        <v>80</v>
      </c>
      <c r="AY225" s="156" t="s">
        <v>158</v>
      </c>
    </row>
    <row r="226" spans="2:65" s="12" customFormat="1" ht="11.25">
      <c r="B226" s="155"/>
      <c r="D226" s="149" t="s">
        <v>171</v>
      </c>
      <c r="E226" s="156" t="s">
        <v>1</v>
      </c>
      <c r="F226" s="157" t="s">
        <v>996</v>
      </c>
      <c r="H226" s="156" t="s">
        <v>1</v>
      </c>
      <c r="I226" s="158"/>
      <c r="L226" s="155"/>
      <c r="M226" s="159"/>
      <c r="T226" s="160"/>
      <c r="AT226" s="156" t="s">
        <v>171</v>
      </c>
      <c r="AU226" s="156" t="s">
        <v>90</v>
      </c>
      <c r="AV226" s="12" t="s">
        <v>88</v>
      </c>
      <c r="AW226" s="12" t="s">
        <v>36</v>
      </c>
      <c r="AX226" s="12" t="s">
        <v>80</v>
      </c>
      <c r="AY226" s="156" t="s">
        <v>158</v>
      </c>
    </row>
    <row r="227" spans="2:65" s="13" customFormat="1" ht="11.25">
      <c r="B227" s="161"/>
      <c r="D227" s="149" t="s">
        <v>171</v>
      </c>
      <c r="E227" s="162" t="s">
        <v>1</v>
      </c>
      <c r="F227" s="163" t="s">
        <v>1005</v>
      </c>
      <c r="H227" s="164">
        <v>0.96</v>
      </c>
      <c r="I227" s="165"/>
      <c r="L227" s="161"/>
      <c r="M227" s="166"/>
      <c r="T227" s="167"/>
      <c r="AT227" s="162" t="s">
        <v>171</v>
      </c>
      <c r="AU227" s="162" t="s">
        <v>90</v>
      </c>
      <c r="AV227" s="13" t="s">
        <v>90</v>
      </c>
      <c r="AW227" s="13" t="s">
        <v>36</v>
      </c>
      <c r="AX227" s="13" t="s">
        <v>80</v>
      </c>
      <c r="AY227" s="162" t="s">
        <v>158</v>
      </c>
    </row>
    <row r="228" spans="2:65" s="12" customFormat="1" ht="11.25">
      <c r="B228" s="155"/>
      <c r="D228" s="149" t="s">
        <v>171</v>
      </c>
      <c r="E228" s="156" t="s">
        <v>1</v>
      </c>
      <c r="F228" s="157" t="s">
        <v>956</v>
      </c>
      <c r="H228" s="156" t="s">
        <v>1</v>
      </c>
      <c r="I228" s="158"/>
      <c r="L228" s="155"/>
      <c r="M228" s="159"/>
      <c r="T228" s="160"/>
      <c r="AT228" s="156" t="s">
        <v>171</v>
      </c>
      <c r="AU228" s="156" t="s">
        <v>90</v>
      </c>
      <c r="AV228" s="12" t="s">
        <v>88</v>
      </c>
      <c r="AW228" s="12" t="s">
        <v>4</v>
      </c>
      <c r="AX228" s="12" t="s">
        <v>80</v>
      </c>
      <c r="AY228" s="156" t="s">
        <v>158</v>
      </c>
    </row>
    <row r="229" spans="2:65" s="12" customFormat="1" ht="11.25">
      <c r="B229" s="155"/>
      <c r="D229" s="149" t="s">
        <v>171</v>
      </c>
      <c r="E229" s="156" t="s">
        <v>1</v>
      </c>
      <c r="F229" s="157" t="s">
        <v>998</v>
      </c>
      <c r="H229" s="156" t="s">
        <v>1</v>
      </c>
      <c r="I229" s="158"/>
      <c r="L229" s="155"/>
      <c r="M229" s="159"/>
      <c r="T229" s="160"/>
      <c r="AT229" s="156" t="s">
        <v>171</v>
      </c>
      <c r="AU229" s="156" t="s">
        <v>90</v>
      </c>
      <c r="AV229" s="12" t="s">
        <v>88</v>
      </c>
      <c r="AW229" s="12" t="s">
        <v>36</v>
      </c>
      <c r="AX229" s="12" t="s">
        <v>80</v>
      </c>
      <c r="AY229" s="156" t="s">
        <v>158</v>
      </c>
    </row>
    <row r="230" spans="2:65" s="13" customFormat="1" ht="11.25">
      <c r="B230" s="161"/>
      <c r="D230" s="149" t="s">
        <v>171</v>
      </c>
      <c r="E230" s="162" t="s">
        <v>1</v>
      </c>
      <c r="F230" s="163" t="s">
        <v>1006</v>
      </c>
      <c r="H230" s="164">
        <v>1.68</v>
      </c>
      <c r="I230" s="165"/>
      <c r="L230" s="161"/>
      <c r="M230" s="166"/>
      <c r="T230" s="167"/>
      <c r="AT230" s="162" t="s">
        <v>171</v>
      </c>
      <c r="AU230" s="162" t="s">
        <v>90</v>
      </c>
      <c r="AV230" s="13" t="s">
        <v>90</v>
      </c>
      <c r="AW230" s="13" t="s">
        <v>36</v>
      </c>
      <c r="AX230" s="13" t="s">
        <v>80</v>
      </c>
      <c r="AY230" s="162" t="s">
        <v>158</v>
      </c>
    </row>
    <row r="231" spans="2:65" s="14" customFormat="1" ht="11.25">
      <c r="B231" s="168"/>
      <c r="D231" s="149" t="s">
        <v>171</v>
      </c>
      <c r="E231" s="169" t="s">
        <v>1</v>
      </c>
      <c r="F231" s="170" t="s">
        <v>182</v>
      </c>
      <c r="H231" s="171">
        <v>2.64</v>
      </c>
      <c r="I231" s="172"/>
      <c r="L231" s="168"/>
      <c r="M231" s="173"/>
      <c r="T231" s="174"/>
      <c r="AT231" s="169" t="s">
        <v>171</v>
      </c>
      <c r="AU231" s="169" t="s">
        <v>90</v>
      </c>
      <c r="AV231" s="14" t="s">
        <v>165</v>
      </c>
      <c r="AW231" s="14" t="s">
        <v>36</v>
      </c>
      <c r="AX231" s="14" t="s">
        <v>88</v>
      </c>
      <c r="AY231" s="169" t="s">
        <v>158</v>
      </c>
    </row>
    <row r="232" spans="2:65" s="1" customFormat="1" ht="16.5" customHeight="1">
      <c r="B232" s="32"/>
      <c r="C232" s="136" t="s">
        <v>266</v>
      </c>
      <c r="D232" s="136" t="s">
        <v>160</v>
      </c>
      <c r="E232" s="137" t="s">
        <v>1007</v>
      </c>
      <c r="F232" s="138" t="s">
        <v>1008</v>
      </c>
      <c r="G232" s="139" t="s">
        <v>163</v>
      </c>
      <c r="H232" s="140">
        <v>2.64</v>
      </c>
      <c r="I232" s="141"/>
      <c r="J232" s="142">
        <f>ROUND(I232*H232,2)</f>
        <v>0</v>
      </c>
      <c r="K232" s="138" t="s">
        <v>164</v>
      </c>
      <c r="L232" s="32"/>
      <c r="M232" s="143" t="s">
        <v>1</v>
      </c>
      <c r="N232" s="144" t="s">
        <v>45</v>
      </c>
      <c r="P232" s="145">
        <f>O232*H232</f>
        <v>0</v>
      </c>
      <c r="Q232" s="145">
        <v>0</v>
      </c>
      <c r="R232" s="145">
        <f>Q232*H232</f>
        <v>0</v>
      </c>
      <c r="S232" s="145">
        <v>0</v>
      </c>
      <c r="T232" s="146">
        <f>S232*H232</f>
        <v>0</v>
      </c>
      <c r="AR232" s="147" t="s">
        <v>165</v>
      </c>
      <c r="AT232" s="147" t="s">
        <v>160</v>
      </c>
      <c r="AU232" s="147" t="s">
        <v>90</v>
      </c>
      <c r="AY232" s="17" t="s">
        <v>158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88</v>
      </c>
      <c r="BK232" s="148">
        <f>ROUND(I232*H232,2)</f>
        <v>0</v>
      </c>
      <c r="BL232" s="17" t="s">
        <v>165</v>
      </c>
      <c r="BM232" s="147" t="s">
        <v>1009</v>
      </c>
    </row>
    <row r="233" spans="2:65" s="1" customFormat="1" ht="11.25">
      <c r="B233" s="32"/>
      <c r="D233" s="149" t="s">
        <v>167</v>
      </c>
      <c r="F233" s="150" t="s">
        <v>1010</v>
      </c>
      <c r="I233" s="151"/>
      <c r="L233" s="32"/>
      <c r="M233" s="152"/>
      <c r="T233" s="56"/>
      <c r="AT233" s="17" t="s">
        <v>167</v>
      </c>
      <c r="AU233" s="17" t="s">
        <v>90</v>
      </c>
    </row>
    <row r="234" spans="2:65" s="1" customFormat="1" ht="11.25">
      <c r="B234" s="32"/>
      <c r="D234" s="153" t="s">
        <v>169</v>
      </c>
      <c r="F234" s="154" t="s">
        <v>1011</v>
      </c>
      <c r="I234" s="151"/>
      <c r="L234" s="32"/>
      <c r="M234" s="152"/>
      <c r="T234" s="56"/>
      <c r="AT234" s="17" t="s">
        <v>169</v>
      </c>
      <c r="AU234" s="17" t="s">
        <v>90</v>
      </c>
    </row>
    <row r="235" spans="2:65" s="11" customFormat="1" ht="22.9" customHeight="1">
      <c r="B235" s="124"/>
      <c r="D235" s="125" t="s">
        <v>79</v>
      </c>
      <c r="E235" s="134" t="s">
        <v>183</v>
      </c>
      <c r="F235" s="134" t="s">
        <v>459</v>
      </c>
      <c r="I235" s="127"/>
      <c r="J235" s="135">
        <f>BK235</f>
        <v>0</v>
      </c>
      <c r="L235" s="124"/>
      <c r="M235" s="129"/>
      <c r="P235" s="130">
        <f>SUM(P236:P295)</f>
        <v>0</v>
      </c>
      <c r="R235" s="130">
        <f>SUM(R236:R295)</f>
        <v>37.887290759999992</v>
      </c>
      <c r="T235" s="131">
        <f>SUM(T236:T295)</f>
        <v>0</v>
      </c>
      <c r="AR235" s="125" t="s">
        <v>88</v>
      </c>
      <c r="AT235" s="132" t="s">
        <v>79</v>
      </c>
      <c r="AU235" s="132" t="s">
        <v>88</v>
      </c>
      <c r="AY235" s="125" t="s">
        <v>158</v>
      </c>
      <c r="BK235" s="133">
        <f>SUM(BK236:BK295)</f>
        <v>0</v>
      </c>
    </row>
    <row r="236" spans="2:65" s="1" customFormat="1" ht="16.5" customHeight="1">
      <c r="B236" s="32"/>
      <c r="C236" s="136" t="s">
        <v>274</v>
      </c>
      <c r="D236" s="136" t="s">
        <v>160</v>
      </c>
      <c r="E236" s="137" t="s">
        <v>469</v>
      </c>
      <c r="F236" s="138" t="s">
        <v>470</v>
      </c>
      <c r="G236" s="139" t="s">
        <v>163</v>
      </c>
      <c r="H236" s="140">
        <v>45.1</v>
      </c>
      <c r="I236" s="141"/>
      <c r="J236" s="142">
        <f>ROUND(I236*H236,2)</f>
        <v>0</v>
      </c>
      <c r="K236" s="138" t="s">
        <v>270</v>
      </c>
      <c r="L236" s="32"/>
      <c r="M236" s="143" t="s">
        <v>1</v>
      </c>
      <c r="N236" s="144" t="s">
        <v>45</v>
      </c>
      <c r="P236" s="145">
        <f>O236*H236</f>
        <v>0</v>
      </c>
      <c r="Q236" s="145">
        <v>2.5000000000000001E-3</v>
      </c>
      <c r="R236" s="145">
        <f>Q236*H236</f>
        <v>0.11275</v>
      </c>
      <c r="S236" s="145">
        <v>0</v>
      </c>
      <c r="T236" s="146">
        <f>S236*H236</f>
        <v>0</v>
      </c>
      <c r="AR236" s="147" t="s">
        <v>165</v>
      </c>
      <c r="AT236" s="147" t="s">
        <v>160</v>
      </c>
      <c r="AU236" s="147" t="s">
        <v>90</v>
      </c>
      <c r="AY236" s="17" t="s">
        <v>158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88</v>
      </c>
      <c r="BK236" s="148">
        <f>ROUND(I236*H236,2)</f>
        <v>0</v>
      </c>
      <c r="BL236" s="17" t="s">
        <v>165</v>
      </c>
      <c r="BM236" s="147" t="s">
        <v>1012</v>
      </c>
    </row>
    <row r="237" spans="2:65" s="13" customFormat="1" ht="11.25">
      <c r="B237" s="161"/>
      <c r="D237" s="149" t="s">
        <v>171</v>
      </c>
      <c r="E237" s="162" t="s">
        <v>1</v>
      </c>
      <c r="F237" s="163" t="s">
        <v>1013</v>
      </c>
      <c r="H237" s="164">
        <v>45.1</v>
      </c>
      <c r="I237" s="165"/>
      <c r="L237" s="161"/>
      <c r="M237" s="166"/>
      <c r="T237" s="167"/>
      <c r="AT237" s="162" t="s">
        <v>171</v>
      </c>
      <c r="AU237" s="162" t="s">
        <v>90</v>
      </c>
      <c r="AV237" s="13" t="s">
        <v>90</v>
      </c>
      <c r="AW237" s="13" t="s">
        <v>36</v>
      </c>
      <c r="AX237" s="13" t="s">
        <v>80</v>
      </c>
      <c r="AY237" s="162" t="s">
        <v>158</v>
      </c>
    </row>
    <row r="238" spans="2:65" s="14" customFormat="1" ht="11.25">
      <c r="B238" s="168"/>
      <c r="D238" s="149" t="s">
        <v>171</v>
      </c>
      <c r="E238" s="169" t="s">
        <v>1</v>
      </c>
      <c r="F238" s="170" t="s">
        <v>182</v>
      </c>
      <c r="H238" s="171">
        <v>45.1</v>
      </c>
      <c r="I238" s="172"/>
      <c r="L238" s="168"/>
      <c r="M238" s="173"/>
      <c r="T238" s="174"/>
      <c r="AT238" s="169" t="s">
        <v>171</v>
      </c>
      <c r="AU238" s="169" t="s">
        <v>90</v>
      </c>
      <c r="AV238" s="14" t="s">
        <v>165</v>
      </c>
      <c r="AW238" s="14" t="s">
        <v>36</v>
      </c>
      <c r="AX238" s="14" t="s">
        <v>88</v>
      </c>
      <c r="AY238" s="169" t="s">
        <v>158</v>
      </c>
    </row>
    <row r="239" spans="2:65" s="1" customFormat="1" ht="37.9" customHeight="1">
      <c r="B239" s="32"/>
      <c r="C239" s="136" t="s">
        <v>8</v>
      </c>
      <c r="D239" s="136" t="s">
        <v>160</v>
      </c>
      <c r="E239" s="137" t="s">
        <v>474</v>
      </c>
      <c r="F239" s="138" t="s">
        <v>475</v>
      </c>
      <c r="G239" s="139" t="s">
        <v>215</v>
      </c>
      <c r="H239" s="140">
        <v>10.3</v>
      </c>
      <c r="I239" s="141"/>
      <c r="J239" s="142">
        <f>ROUND(I239*H239,2)</f>
        <v>0</v>
      </c>
      <c r="K239" s="138" t="s">
        <v>270</v>
      </c>
      <c r="L239" s="32"/>
      <c r="M239" s="143" t="s">
        <v>1</v>
      </c>
      <c r="N239" s="144" t="s">
        <v>45</v>
      </c>
      <c r="P239" s="145">
        <f>O239*H239</f>
        <v>0</v>
      </c>
      <c r="Q239" s="145">
        <v>3.11388</v>
      </c>
      <c r="R239" s="145">
        <f>Q239*H239</f>
        <v>32.072963999999999</v>
      </c>
      <c r="S239" s="145">
        <v>0</v>
      </c>
      <c r="T239" s="146">
        <f>S239*H239</f>
        <v>0</v>
      </c>
      <c r="AR239" s="147" t="s">
        <v>165</v>
      </c>
      <c r="AT239" s="147" t="s">
        <v>160</v>
      </c>
      <c r="AU239" s="147" t="s">
        <v>90</v>
      </c>
      <c r="AY239" s="17" t="s">
        <v>158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88</v>
      </c>
      <c r="BK239" s="148">
        <f>ROUND(I239*H239,2)</f>
        <v>0</v>
      </c>
      <c r="BL239" s="17" t="s">
        <v>165</v>
      </c>
      <c r="BM239" s="147" t="s">
        <v>1014</v>
      </c>
    </row>
    <row r="240" spans="2:65" s="1" customFormat="1" ht="48.75">
      <c r="B240" s="32"/>
      <c r="D240" s="149" t="s">
        <v>167</v>
      </c>
      <c r="F240" s="150" t="s">
        <v>477</v>
      </c>
      <c r="I240" s="151"/>
      <c r="L240" s="32"/>
      <c r="M240" s="152"/>
      <c r="T240" s="56"/>
      <c r="AT240" s="17" t="s">
        <v>167</v>
      </c>
      <c r="AU240" s="17" t="s">
        <v>90</v>
      </c>
    </row>
    <row r="241" spans="2:65" s="12" customFormat="1" ht="11.25">
      <c r="B241" s="155"/>
      <c r="D241" s="149" t="s">
        <v>171</v>
      </c>
      <c r="E241" s="156" t="s">
        <v>1</v>
      </c>
      <c r="F241" s="157" t="s">
        <v>1015</v>
      </c>
      <c r="H241" s="156" t="s">
        <v>1</v>
      </c>
      <c r="I241" s="158"/>
      <c r="L241" s="155"/>
      <c r="M241" s="159"/>
      <c r="T241" s="160"/>
      <c r="AT241" s="156" t="s">
        <v>171</v>
      </c>
      <c r="AU241" s="156" t="s">
        <v>90</v>
      </c>
      <c r="AV241" s="12" t="s">
        <v>88</v>
      </c>
      <c r="AW241" s="12" t="s">
        <v>36</v>
      </c>
      <c r="AX241" s="12" t="s">
        <v>80</v>
      </c>
      <c r="AY241" s="156" t="s">
        <v>158</v>
      </c>
    </row>
    <row r="242" spans="2:65" s="13" customFormat="1" ht="11.25">
      <c r="B242" s="161"/>
      <c r="D242" s="149" t="s">
        <v>171</v>
      </c>
      <c r="E242" s="162" t="s">
        <v>1</v>
      </c>
      <c r="F242" s="163" t="s">
        <v>1016</v>
      </c>
      <c r="H242" s="164">
        <v>10.3</v>
      </c>
      <c r="I242" s="165"/>
      <c r="L242" s="161"/>
      <c r="M242" s="166"/>
      <c r="T242" s="167"/>
      <c r="AT242" s="162" t="s">
        <v>171</v>
      </c>
      <c r="AU242" s="162" t="s">
        <v>90</v>
      </c>
      <c r="AV242" s="13" t="s">
        <v>90</v>
      </c>
      <c r="AW242" s="13" t="s">
        <v>36</v>
      </c>
      <c r="AX242" s="13" t="s">
        <v>80</v>
      </c>
      <c r="AY242" s="162" t="s">
        <v>158</v>
      </c>
    </row>
    <row r="243" spans="2:65" s="14" customFormat="1" ht="11.25">
      <c r="B243" s="168"/>
      <c r="D243" s="149" t="s">
        <v>171</v>
      </c>
      <c r="E243" s="169" t="s">
        <v>1</v>
      </c>
      <c r="F243" s="170" t="s">
        <v>182</v>
      </c>
      <c r="H243" s="171">
        <v>10.3</v>
      </c>
      <c r="I243" s="172"/>
      <c r="L243" s="168"/>
      <c r="M243" s="173"/>
      <c r="T243" s="174"/>
      <c r="AT243" s="169" t="s">
        <v>171</v>
      </c>
      <c r="AU243" s="169" t="s">
        <v>90</v>
      </c>
      <c r="AV243" s="14" t="s">
        <v>165</v>
      </c>
      <c r="AW243" s="14" t="s">
        <v>36</v>
      </c>
      <c r="AX243" s="14" t="s">
        <v>88</v>
      </c>
      <c r="AY243" s="169" t="s">
        <v>158</v>
      </c>
    </row>
    <row r="244" spans="2:65" s="1" customFormat="1" ht="33" customHeight="1">
      <c r="B244" s="32"/>
      <c r="C244" s="136" t="s">
        <v>295</v>
      </c>
      <c r="D244" s="136" t="s">
        <v>160</v>
      </c>
      <c r="E244" s="137" t="s">
        <v>484</v>
      </c>
      <c r="F244" s="138" t="s">
        <v>485</v>
      </c>
      <c r="G244" s="139" t="s">
        <v>215</v>
      </c>
      <c r="H244" s="140">
        <v>0.98</v>
      </c>
      <c r="I244" s="141"/>
      <c r="J244" s="142">
        <f>ROUND(I244*H244,2)</f>
        <v>0</v>
      </c>
      <c r="K244" s="138" t="s">
        <v>270</v>
      </c>
      <c r="L244" s="32"/>
      <c r="M244" s="143" t="s">
        <v>1</v>
      </c>
      <c r="N244" s="144" t="s">
        <v>45</v>
      </c>
      <c r="P244" s="145">
        <f>O244*H244</f>
        <v>0</v>
      </c>
      <c r="Q244" s="145">
        <v>2.669</v>
      </c>
      <c r="R244" s="145">
        <f>Q244*H244</f>
        <v>2.6156199999999998</v>
      </c>
      <c r="S244" s="145">
        <v>0</v>
      </c>
      <c r="T244" s="146">
        <f>S244*H244</f>
        <v>0</v>
      </c>
      <c r="AR244" s="147" t="s">
        <v>165</v>
      </c>
      <c r="AT244" s="147" t="s">
        <v>160</v>
      </c>
      <c r="AU244" s="147" t="s">
        <v>90</v>
      </c>
      <c r="AY244" s="17" t="s">
        <v>158</v>
      </c>
      <c r="BE244" s="148">
        <f>IF(N244="základní",J244,0)</f>
        <v>0</v>
      </c>
      <c r="BF244" s="148">
        <f>IF(N244="snížená",J244,0)</f>
        <v>0</v>
      </c>
      <c r="BG244" s="148">
        <f>IF(N244="zákl. přenesená",J244,0)</f>
        <v>0</v>
      </c>
      <c r="BH244" s="148">
        <f>IF(N244="sníž. přenesená",J244,0)</f>
        <v>0</v>
      </c>
      <c r="BI244" s="148">
        <f>IF(N244="nulová",J244,0)</f>
        <v>0</v>
      </c>
      <c r="BJ244" s="17" t="s">
        <v>88</v>
      </c>
      <c r="BK244" s="148">
        <f>ROUND(I244*H244,2)</f>
        <v>0</v>
      </c>
      <c r="BL244" s="17" t="s">
        <v>165</v>
      </c>
      <c r="BM244" s="147" t="s">
        <v>1017</v>
      </c>
    </row>
    <row r="245" spans="2:65" s="1" customFormat="1" ht="48.75">
      <c r="B245" s="32"/>
      <c r="D245" s="149" t="s">
        <v>167</v>
      </c>
      <c r="F245" s="150" t="s">
        <v>477</v>
      </c>
      <c r="I245" s="151"/>
      <c r="L245" s="32"/>
      <c r="M245" s="152"/>
      <c r="T245" s="56"/>
      <c r="AT245" s="17" t="s">
        <v>167</v>
      </c>
      <c r="AU245" s="17" t="s">
        <v>90</v>
      </c>
    </row>
    <row r="246" spans="2:65" s="12" customFormat="1" ht="11.25">
      <c r="B246" s="155"/>
      <c r="D246" s="149" t="s">
        <v>171</v>
      </c>
      <c r="E246" s="156" t="s">
        <v>1</v>
      </c>
      <c r="F246" s="157" t="s">
        <v>487</v>
      </c>
      <c r="H246" s="156" t="s">
        <v>1</v>
      </c>
      <c r="I246" s="158"/>
      <c r="L246" s="155"/>
      <c r="M246" s="159"/>
      <c r="T246" s="160"/>
      <c r="AT246" s="156" t="s">
        <v>171</v>
      </c>
      <c r="AU246" s="156" t="s">
        <v>90</v>
      </c>
      <c r="AV246" s="12" t="s">
        <v>88</v>
      </c>
      <c r="AW246" s="12" t="s">
        <v>36</v>
      </c>
      <c r="AX246" s="12" t="s">
        <v>80</v>
      </c>
      <c r="AY246" s="156" t="s">
        <v>158</v>
      </c>
    </row>
    <row r="247" spans="2:65" s="12" customFormat="1" ht="11.25">
      <c r="B247" s="155"/>
      <c r="D247" s="149" t="s">
        <v>171</v>
      </c>
      <c r="E247" s="156" t="s">
        <v>1</v>
      </c>
      <c r="F247" s="157" t="s">
        <v>247</v>
      </c>
      <c r="H247" s="156" t="s">
        <v>1</v>
      </c>
      <c r="I247" s="158"/>
      <c r="L247" s="155"/>
      <c r="M247" s="159"/>
      <c r="T247" s="160"/>
      <c r="AT247" s="156" t="s">
        <v>171</v>
      </c>
      <c r="AU247" s="156" t="s">
        <v>90</v>
      </c>
      <c r="AV247" s="12" t="s">
        <v>88</v>
      </c>
      <c r="AW247" s="12" t="s">
        <v>36</v>
      </c>
      <c r="AX247" s="12" t="s">
        <v>80</v>
      </c>
      <c r="AY247" s="156" t="s">
        <v>158</v>
      </c>
    </row>
    <row r="248" spans="2:65" s="12" customFormat="1" ht="33.75">
      <c r="B248" s="155"/>
      <c r="D248" s="149" t="s">
        <v>171</v>
      </c>
      <c r="E248" s="156" t="s">
        <v>1</v>
      </c>
      <c r="F248" s="157" t="s">
        <v>488</v>
      </c>
      <c r="H248" s="156" t="s">
        <v>1</v>
      </c>
      <c r="I248" s="158"/>
      <c r="L248" s="155"/>
      <c r="M248" s="159"/>
      <c r="T248" s="160"/>
      <c r="AT248" s="156" t="s">
        <v>171</v>
      </c>
      <c r="AU248" s="156" t="s">
        <v>90</v>
      </c>
      <c r="AV248" s="12" t="s">
        <v>88</v>
      </c>
      <c r="AW248" s="12" t="s">
        <v>36</v>
      </c>
      <c r="AX248" s="12" t="s">
        <v>80</v>
      </c>
      <c r="AY248" s="156" t="s">
        <v>158</v>
      </c>
    </row>
    <row r="249" spans="2:65" s="12" customFormat="1" ht="22.5">
      <c r="B249" s="155"/>
      <c r="D249" s="149" t="s">
        <v>171</v>
      </c>
      <c r="E249" s="156" t="s">
        <v>1</v>
      </c>
      <c r="F249" s="157" t="s">
        <v>489</v>
      </c>
      <c r="H249" s="156" t="s">
        <v>1</v>
      </c>
      <c r="I249" s="158"/>
      <c r="L249" s="155"/>
      <c r="M249" s="159"/>
      <c r="T249" s="160"/>
      <c r="AT249" s="156" t="s">
        <v>171</v>
      </c>
      <c r="AU249" s="156" t="s">
        <v>90</v>
      </c>
      <c r="AV249" s="12" t="s">
        <v>88</v>
      </c>
      <c r="AW249" s="12" t="s">
        <v>36</v>
      </c>
      <c r="AX249" s="12" t="s">
        <v>80</v>
      </c>
      <c r="AY249" s="156" t="s">
        <v>158</v>
      </c>
    </row>
    <row r="250" spans="2:65" s="13" customFormat="1" ht="11.25">
      <c r="B250" s="161"/>
      <c r="D250" s="149" t="s">
        <v>171</v>
      </c>
      <c r="E250" s="162" t="s">
        <v>1</v>
      </c>
      <c r="F250" s="163" t="s">
        <v>1018</v>
      </c>
      <c r="H250" s="164">
        <v>0.98</v>
      </c>
      <c r="I250" s="165"/>
      <c r="L250" s="161"/>
      <c r="M250" s="166"/>
      <c r="T250" s="167"/>
      <c r="AT250" s="162" t="s">
        <v>171</v>
      </c>
      <c r="AU250" s="162" t="s">
        <v>90</v>
      </c>
      <c r="AV250" s="13" t="s">
        <v>90</v>
      </c>
      <c r="AW250" s="13" t="s">
        <v>36</v>
      </c>
      <c r="AX250" s="13" t="s">
        <v>80</v>
      </c>
      <c r="AY250" s="162" t="s">
        <v>158</v>
      </c>
    </row>
    <row r="251" spans="2:65" s="14" customFormat="1" ht="11.25">
      <c r="B251" s="168"/>
      <c r="D251" s="149" t="s">
        <v>171</v>
      </c>
      <c r="E251" s="169" t="s">
        <v>1</v>
      </c>
      <c r="F251" s="170" t="s">
        <v>182</v>
      </c>
      <c r="H251" s="171">
        <v>0.98</v>
      </c>
      <c r="I251" s="172"/>
      <c r="L251" s="168"/>
      <c r="M251" s="173"/>
      <c r="T251" s="174"/>
      <c r="AT251" s="169" t="s">
        <v>171</v>
      </c>
      <c r="AU251" s="169" t="s">
        <v>90</v>
      </c>
      <c r="AV251" s="14" t="s">
        <v>165</v>
      </c>
      <c r="AW251" s="14" t="s">
        <v>36</v>
      </c>
      <c r="AX251" s="14" t="s">
        <v>88</v>
      </c>
      <c r="AY251" s="169" t="s">
        <v>158</v>
      </c>
    </row>
    <row r="252" spans="2:65" s="1" customFormat="1" ht="24.2" customHeight="1">
      <c r="B252" s="32"/>
      <c r="C252" s="136" t="s">
        <v>304</v>
      </c>
      <c r="D252" s="136" t="s">
        <v>160</v>
      </c>
      <c r="E252" s="137" t="s">
        <v>502</v>
      </c>
      <c r="F252" s="138" t="s">
        <v>503</v>
      </c>
      <c r="G252" s="139" t="s">
        <v>215</v>
      </c>
      <c r="H252" s="140">
        <v>34.71</v>
      </c>
      <c r="I252" s="141"/>
      <c r="J252" s="142">
        <f>ROUND(I252*H252,2)</f>
        <v>0</v>
      </c>
      <c r="K252" s="138" t="s">
        <v>164</v>
      </c>
      <c r="L252" s="32"/>
      <c r="M252" s="143" t="s">
        <v>1</v>
      </c>
      <c r="N252" s="144" t="s">
        <v>45</v>
      </c>
      <c r="P252" s="145">
        <f>O252*H252</f>
        <v>0</v>
      </c>
      <c r="Q252" s="145">
        <v>0</v>
      </c>
      <c r="R252" s="145">
        <f>Q252*H252</f>
        <v>0</v>
      </c>
      <c r="S252" s="145">
        <v>0</v>
      </c>
      <c r="T252" s="146">
        <f>S252*H252</f>
        <v>0</v>
      </c>
      <c r="AR252" s="147" t="s">
        <v>165</v>
      </c>
      <c r="AT252" s="147" t="s">
        <v>160</v>
      </c>
      <c r="AU252" s="147" t="s">
        <v>90</v>
      </c>
      <c r="AY252" s="17" t="s">
        <v>158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88</v>
      </c>
      <c r="BK252" s="148">
        <f>ROUND(I252*H252,2)</f>
        <v>0</v>
      </c>
      <c r="BL252" s="17" t="s">
        <v>165</v>
      </c>
      <c r="BM252" s="147" t="s">
        <v>1019</v>
      </c>
    </row>
    <row r="253" spans="2:65" s="1" customFormat="1" ht="39">
      <c r="B253" s="32"/>
      <c r="D253" s="149" t="s">
        <v>167</v>
      </c>
      <c r="F253" s="150" t="s">
        <v>1020</v>
      </c>
      <c r="I253" s="151"/>
      <c r="L253" s="32"/>
      <c r="M253" s="152"/>
      <c r="T253" s="56"/>
      <c r="AT253" s="17" t="s">
        <v>167</v>
      </c>
      <c r="AU253" s="17" t="s">
        <v>90</v>
      </c>
    </row>
    <row r="254" spans="2:65" s="1" customFormat="1" ht="11.25">
      <c r="B254" s="32"/>
      <c r="D254" s="153" t="s">
        <v>169</v>
      </c>
      <c r="F254" s="154" t="s">
        <v>505</v>
      </c>
      <c r="I254" s="151"/>
      <c r="L254" s="32"/>
      <c r="M254" s="152"/>
      <c r="T254" s="56"/>
      <c r="AT254" s="17" t="s">
        <v>169</v>
      </c>
      <c r="AU254" s="17" t="s">
        <v>90</v>
      </c>
    </row>
    <row r="255" spans="2:65" s="12" customFormat="1" ht="11.25">
      <c r="B255" s="155"/>
      <c r="D255" s="149" t="s">
        <v>171</v>
      </c>
      <c r="E255" s="156" t="s">
        <v>1</v>
      </c>
      <c r="F255" s="157" t="s">
        <v>1015</v>
      </c>
      <c r="H255" s="156" t="s">
        <v>1</v>
      </c>
      <c r="I255" s="158"/>
      <c r="L255" s="155"/>
      <c r="M255" s="159"/>
      <c r="T255" s="160"/>
      <c r="AT255" s="156" t="s">
        <v>171</v>
      </c>
      <c r="AU255" s="156" t="s">
        <v>90</v>
      </c>
      <c r="AV255" s="12" t="s">
        <v>88</v>
      </c>
      <c r="AW255" s="12" t="s">
        <v>36</v>
      </c>
      <c r="AX255" s="12" t="s">
        <v>80</v>
      </c>
      <c r="AY255" s="156" t="s">
        <v>158</v>
      </c>
    </row>
    <row r="256" spans="2:65" s="12" customFormat="1" ht="11.25">
      <c r="B256" s="155"/>
      <c r="D256" s="149" t="s">
        <v>171</v>
      </c>
      <c r="E256" s="156" t="s">
        <v>1</v>
      </c>
      <c r="F256" s="157" t="s">
        <v>1021</v>
      </c>
      <c r="H256" s="156" t="s">
        <v>1</v>
      </c>
      <c r="I256" s="158"/>
      <c r="L256" s="155"/>
      <c r="M256" s="159"/>
      <c r="T256" s="160"/>
      <c r="AT256" s="156" t="s">
        <v>171</v>
      </c>
      <c r="AU256" s="156" t="s">
        <v>90</v>
      </c>
      <c r="AV256" s="12" t="s">
        <v>88</v>
      </c>
      <c r="AW256" s="12" t="s">
        <v>36</v>
      </c>
      <c r="AX256" s="12" t="s">
        <v>80</v>
      </c>
      <c r="AY256" s="156" t="s">
        <v>158</v>
      </c>
    </row>
    <row r="257" spans="2:65" s="13" customFormat="1" ht="11.25">
      <c r="B257" s="161"/>
      <c r="D257" s="149" t="s">
        <v>171</v>
      </c>
      <c r="E257" s="162" t="s">
        <v>1</v>
      </c>
      <c r="F257" s="163" t="s">
        <v>1022</v>
      </c>
      <c r="H257" s="164">
        <v>34.71</v>
      </c>
      <c r="I257" s="165"/>
      <c r="L257" s="161"/>
      <c r="M257" s="166"/>
      <c r="T257" s="167"/>
      <c r="AT257" s="162" t="s">
        <v>171</v>
      </c>
      <c r="AU257" s="162" t="s">
        <v>90</v>
      </c>
      <c r="AV257" s="13" t="s">
        <v>90</v>
      </c>
      <c r="AW257" s="13" t="s">
        <v>36</v>
      </c>
      <c r="AX257" s="13" t="s">
        <v>80</v>
      </c>
      <c r="AY257" s="162" t="s">
        <v>158</v>
      </c>
    </row>
    <row r="258" spans="2:65" s="14" customFormat="1" ht="11.25">
      <c r="B258" s="168"/>
      <c r="D258" s="149" t="s">
        <v>171</v>
      </c>
      <c r="E258" s="169" t="s">
        <v>1</v>
      </c>
      <c r="F258" s="170" t="s">
        <v>182</v>
      </c>
      <c r="H258" s="171">
        <v>34.71</v>
      </c>
      <c r="I258" s="172"/>
      <c r="L258" s="168"/>
      <c r="M258" s="173"/>
      <c r="T258" s="174"/>
      <c r="AT258" s="169" t="s">
        <v>171</v>
      </c>
      <c r="AU258" s="169" t="s">
        <v>90</v>
      </c>
      <c r="AV258" s="14" t="s">
        <v>165</v>
      </c>
      <c r="AW258" s="14" t="s">
        <v>36</v>
      </c>
      <c r="AX258" s="14" t="s">
        <v>88</v>
      </c>
      <c r="AY258" s="169" t="s">
        <v>158</v>
      </c>
    </row>
    <row r="259" spans="2:65" s="1" customFormat="1" ht="21.75" customHeight="1">
      <c r="B259" s="32"/>
      <c r="C259" s="136" t="s">
        <v>311</v>
      </c>
      <c r="D259" s="136" t="s">
        <v>160</v>
      </c>
      <c r="E259" s="137" t="s">
        <v>510</v>
      </c>
      <c r="F259" s="138" t="s">
        <v>511</v>
      </c>
      <c r="G259" s="139" t="s">
        <v>163</v>
      </c>
      <c r="H259" s="140">
        <v>69.2</v>
      </c>
      <c r="I259" s="141"/>
      <c r="J259" s="142">
        <f>ROUND(I259*H259,2)</f>
        <v>0</v>
      </c>
      <c r="K259" s="138" t="s">
        <v>164</v>
      </c>
      <c r="L259" s="32"/>
      <c r="M259" s="143" t="s">
        <v>1</v>
      </c>
      <c r="N259" s="144" t="s">
        <v>45</v>
      </c>
      <c r="P259" s="145">
        <f>O259*H259</f>
        <v>0</v>
      </c>
      <c r="Q259" s="145">
        <v>8.6499999999999997E-3</v>
      </c>
      <c r="R259" s="145">
        <f>Q259*H259</f>
        <v>0.59858</v>
      </c>
      <c r="S259" s="145">
        <v>0</v>
      </c>
      <c r="T259" s="146">
        <f>S259*H259</f>
        <v>0</v>
      </c>
      <c r="AR259" s="147" t="s">
        <v>165</v>
      </c>
      <c r="AT259" s="147" t="s">
        <v>160</v>
      </c>
      <c r="AU259" s="147" t="s">
        <v>90</v>
      </c>
      <c r="AY259" s="17" t="s">
        <v>158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88</v>
      </c>
      <c r="BK259" s="148">
        <f>ROUND(I259*H259,2)</f>
        <v>0</v>
      </c>
      <c r="BL259" s="17" t="s">
        <v>165</v>
      </c>
      <c r="BM259" s="147" t="s">
        <v>1023</v>
      </c>
    </row>
    <row r="260" spans="2:65" s="1" customFormat="1" ht="39">
      <c r="B260" s="32"/>
      <c r="D260" s="149" t="s">
        <v>167</v>
      </c>
      <c r="F260" s="150" t="s">
        <v>525</v>
      </c>
      <c r="I260" s="151"/>
      <c r="L260" s="32"/>
      <c r="M260" s="152"/>
      <c r="T260" s="56"/>
      <c r="AT260" s="17" t="s">
        <v>167</v>
      </c>
      <c r="AU260" s="17" t="s">
        <v>90</v>
      </c>
    </row>
    <row r="261" spans="2:65" s="1" customFormat="1" ht="11.25">
      <c r="B261" s="32"/>
      <c r="D261" s="153" t="s">
        <v>169</v>
      </c>
      <c r="F261" s="154" t="s">
        <v>514</v>
      </c>
      <c r="I261" s="151"/>
      <c r="L261" s="32"/>
      <c r="M261" s="152"/>
      <c r="T261" s="56"/>
      <c r="AT261" s="17" t="s">
        <v>169</v>
      </c>
      <c r="AU261" s="17" t="s">
        <v>90</v>
      </c>
    </row>
    <row r="262" spans="2:65" s="12" customFormat="1" ht="11.25">
      <c r="B262" s="155"/>
      <c r="D262" s="149" t="s">
        <v>171</v>
      </c>
      <c r="E262" s="156" t="s">
        <v>1</v>
      </c>
      <c r="F262" s="157" t="s">
        <v>1024</v>
      </c>
      <c r="H262" s="156" t="s">
        <v>1</v>
      </c>
      <c r="I262" s="158"/>
      <c r="L262" s="155"/>
      <c r="M262" s="159"/>
      <c r="T262" s="160"/>
      <c r="AT262" s="156" t="s">
        <v>171</v>
      </c>
      <c r="AU262" s="156" t="s">
        <v>90</v>
      </c>
      <c r="AV262" s="12" t="s">
        <v>88</v>
      </c>
      <c r="AW262" s="12" t="s">
        <v>36</v>
      </c>
      <c r="AX262" s="12" t="s">
        <v>80</v>
      </c>
      <c r="AY262" s="156" t="s">
        <v>158</v>
      </c>
    </row>
    <row r="263" spans="2:65" s="12" customFormat="1" ht="11.25">
      <c r="B263" s="155"/>
      <c r="D263" s="149" t="s">
        <v>171</v>
      </c>
      <c r="E263" s="156" t="s">
        <v>1</v>
      </c>
      <c r="F263" s="157" t="s">
        <v>515</v>
      </c>
      <c r="H263" s="156" t="s">
        <v>1</v>
      </c>
      <c r="I263" s="158"/>
      <c r="L263" s="155"/>
      <c r="M263" s="159"/>
      <c r="T263" s="160"/>
      <c r="AT263" s="156" t="s">
        <v>171</v>
      </c>
      <c r="AU263" s="156" t="s">
        <v>90</v>
      </c>
      <c r="AV263" s="12" t="s">
        <v>88</v>
      </c>
      <c r="AW263" s="12" t="s">
        <v>36</v>
      </c>
      <c r="AX263" s="12" t="s">
        <v>80</v>
      </c>
      <c r="AY263" s="156" t="s">
        <v>158</v>
      </c>
    </row>
    <row r="264" spans="2:65" s="13" customFormat="1" ht="11.25">
      <c r="B264" s="161"/>
      <c r="D264" s="149" t="s">
        <v>171</v>
      </c>
      <c r="E264" s="162" t="s">
        <v>1</v>
      </c>
      <c r="F264" s="163" t="s">
        <v>1025</v>
      </c>
      <c r="H264" s="164">
        <v>67.41</v>
      </c>
      <c r="I264" s="165"/>
      <c r="L264" s="161"/>
      <c r="M264" s="166"/>
      <c r="T264" s="167"/>
      <c r="AT264" s="162" t="s">
        <v>171</v>
      </c>
      <c r="AU264" s="162" t="s">
        <v>90</v>
      </c>
      <c r="AV264" s="13" t="s">
        <v>90</v>
      </c>
      <c r="AW264" s="13" t="s">
        <v>36</v>
      </c>
      <c r="AX264" s="13" t="s">
        <v>80</v>
      </c>
      <c r="AY264" s="162" t="s">
        <v>158</v>
      </c>
    </row>
    <row r="265" spans="2:65" s="12" customFormat="1" ht="11.25">
      <c r="B265" s="155"/>
      <c r="D265" s="149" t="s">
        <v>171</v>
      </c>
      <c r="E265" s="156" t="s">
        <v>1</v>
      </c>
      <c r="F265" s="157" t="s">
        <v>519</v>
      </c>
      <c r="H265" s="156" t="s">
        <v>1</v>
      </c>
      <c r="I265" s="158"/>
      <c r="L265" s="155"/>
      <c r="M265" s="159"/>
      <c r="T265" s="160"/>
      <c r="AT265" s="156" t="s">
        <v>171</v>
      </c>
      <c r="AU265" s="156" t="s">
        <v>90</v>
      </c>
      <c r="AV265" s="12" t="s">
        <v>88</v>
      </c>
      <c r="AW265" s="12" t="s">
        <v>36</v>
      </c>
      <c r="AX265" s="12" t="s">
        <v>80</v>
      </c>
      <c r="AY265" s="156" t="s">
        <v>158</v>
      </c>
    </row>
    <row r="266" spans="2:65" s="13" customFormat="1" ht="11.25">
      <c r="B266" s="161"/>
      <c r="D266" s="149" t="s">
        <v>171</v>
      </c>
      <c r="E266" s="162" t="s">
        <v>1</v>
      </c>
      <c r="F266" s="163" t="s">
        <v>1026</v>
      </c>
      <c r="H266" s="164">
        <v>1.79</v>
      </c>
      <c r="I266" s="165"/>
      <c r="L266" s="161"/>
      <c r="M266" s="166"/>
      <c r="T266" s="167"/>
      <c r="AT266" s="162" t="s">
        <v>171</v>
      </c>
      <c r="AU266" s="162" t="s">
        <v>90</v>
      </c>
      <c r="AV266" s="13" t="s">
        <v>90</v>
      </c>
      <c r="AW266" s="13" t="s">
        <v>36</v>
      </c>
      <c r="AX266" s="13" t="s">
        <v>80</v>
      </c>
      <c r="AY266" s="162" t="s">
        <v>158</v>
      </c>
    </row>
    <row r="267" spans="2:65" s="14" customFormat="1" ht="11.25">
      <c r="B267" s="168"/>
      <c r="D267" s="149" t="s">
        <v>171</v>
      </c>
      <c r="E267" s="169" t="s">
        <v>1</v>
      </c>
      <c r="F267" s="170" t="s">
        <v>182</v>
      </c>
      <c r="H267" s="171">
        <v>69.2</v>
      </c>
      <c r="I267" s="172"/>
      <c r="L267" s="168"/>
      <c r="M267" s="173"/>
      <c r="T267" s="174"/>
      <c r="AT267" s="169" t="s">
        <v>171</v>
      </c>
      <c r="AU267" s="169" t="s">
        <v>90</v>
      </c>
      <c r="AV267" s="14" t="s">
        <v>165</v>
      </c>
      <c r="AW267" s="14" t="s">
        <v>36</v>
      </c>
      <c r="AX267" s="14" t="s">
        <v>88</v>
      </c>
      <c r="AY267" s="169" t="s">
        <v>158</v>
      </c>
    </row>
    <row r="268" spans="2:65" s="1" customFormat="1" ht="21.75" customHeight="1">
      <c r="B268" s="32"/>
      <c r="C268" s="136" t="s">
        <v>318</v>
      </c>
      <c r="D268" s="136" t="s">
        <v>160</v>
      </c>
      <c r="E268" s="137" t="s">
        <v>529</v>
      </c>
      <c r="F268" s="138" t="s">
        <v>530</v>
      </c>
      <c r="G268" s="139" t="s">
        <v>163</v>
      </c>
      <c r="H268" s="140">
        <v>69.2</v>
      </c>
      <c r="I268" s="141"/>
      <c r="J268" s="142">
        <f>ROUND(I268*H268,2)</f>
        <v>0</v>
      </c>
      <c r="K268" s="138" t="s">
        <v>164</v>
      </c>
      <c r="L268" s="32"/>
      <c r="M268" s="143" t="s">
        <v>1</v>
      </c>
      <c r="N268" s="144" t="s">
        <v>45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165</v>
      </c>
      <c r="AT268" s="147" t="s">
        <v>160</v>
      </c>
      <c r="AU268" s="147" t="s">
        <v>90</v>
      </c>
      <c r="AY268" s="17" t="s">
        <v>158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88</v>
      </c>
      <c r="BK268" s="148">
        <f>ROUND(I268*H268,2)</f>
        <v>0</v>
      </c>
      <c r="BL268" s="17" t="s">
        <v>165</v>
      </c>
      <c r="BM268" s="147" t="s">
        <v>1027</v>
      </c>
    </row>
    <row r="269" spans="2:65" s="1" customFormat="1" ht="48.75">
      <c r="B269" s="32"/>
      <c r="D269" s="149" t="s">
        <v>167</v>
      </c>
      <c r="F269" s="150" t="s">
        <v>1028</v>
      </c>
      <c r="I269" s="151"/>
      <c r="L269" s="32"/>
      <c r="M269" s="152"/>
      <c r="T269" s="56"/>
      <c r="AT269" s="17" t="s">
        <v>167</v>
      </c>
      <c r="AU269" s="17" t="s">
        <v>90</v>
      </c>
    </row>
    <row r="270" spans="2:65" s="1" customFormat="1" ht="11.25">
      <c r="B270" s="32"/>
      <c r="D270" s="153" t="s">
        <v>169</v>
      </c>
      <c r="F270" s="154" t="s">
        <v>533</v>
      </c>
      <c r="I270" s="151"/>
      <c r="L270" s="32"/>
      <c r="M270" s="152"/>
      <c r="T270" s="56"/>
      <c r="AT270" s="17" t="s">
        <v>169</v>
      </c>
      <c r="AU270" s="17" t="s">
        <v>90</v>
      </c>
    </row>
    <row r="271" spans="2:65" s="1" customFormat="1" ht="24.2" customHeight="1">
      <c r="B271" s="32"/>
      <c r="C271" s="136" t="s">
        <v>325</v>
      </c>
      <c r="D271" s="136" t="s">
        <v>160</v>
      </c>
      <c r="E271" s="137" t="s">
        <v>541</v>
      </c>
      <c r="F271" s="138" t="s">
        <v>542</v>
      </c>
      <c r="G271" s="139" t="s">
        <v>339</v>
      </c>
      <c r="H271" s="140">
        <v>1.7569999999999999</v>
      </c>
      <c r="I271" s="141"/>
      <c r="J271" s="142">
        <f>ROUND(I271*H271,2)</f>
        <v>0</v>
      </c>
      <c r="K271" s="138" t="s">
        <v>164</v>
      </c>
      <c r="L271" s="32"/>
      <c r="M271" s="143" t="s">
        <v>1</v>
      </c>
      <c r="N271" s="144" t="s">
        <v>45</v>
      </c>
      <c r="P271" s="145">
        <f>O271*H271</f>
        <v>0</v>
      </c>
      <c r="Q271" s="145">
        <v>1.09528</v>
      </c>
      <c r="R271" s="145">
        <f>Q271*H271</f>
        <v>1.92440696</v>
      </c>
      <c r="S271" s="145">
        <v>0</v>
      </c>
      <c r="T271" s="146">
        <f>S271*H271</f>
        <v>0</v>
      </c>
      <c r="AR271" s="147" t="s">
        <v>165</v>
      </c>
      <c r="AT271" s="147" t="s">
        <v>160</v>
      </c>
      <c r="AU271" s="147" t="s">
        <v>90</v>
      </c>
      <c r="AY271" s="17" t="s">
        <v>158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88</v>
      </c>
      <c r="BK271" s="148">
        <f>ROUND(I271*H271,2)</f>
        <v>0</v>
      </c>
      <c r="BL271" s="17" t="s">
        <v>165</v>
      </c>
      <c r="BM271" s="147" t="s">
        <v>1029</v>
      </c>
    </row>
    <row r="272" spans="2:65" s="1" customFormat="1" ht="39">
      <c r="B272" s="32"/>
      <c r="D272" s="149" t="s">
        <v>167</v>
      </c>
      <c r="F272" s="150" t="s">
        <v>1030</v>
      </c>
      <c r="I272" s="151"/>
      <c r="L272" s="32"/>
      <c r="M272" s="152"/>
      <c r="T272" s="56"/>
      <c r="AT272" s="17" t="s">
        <v>167</v>
      </c>
      <c r="AU272" s="17" t="s">
        <v>90</v>
      </c>
    </row>
    <row r="273" spans="2:65" s="1" customFormat="1" ht="11.25">
      <c r="B273" s="32"/>
      <c r="D273" s="153" t="s">
        <v>169</v>
      </c>
      <c r="F273" s="154" t="s">
        <v>545</v>
      </c>
      <c r="I273" s="151"/>
      <c r="L273" s="32"/>
      <c r="M273" s="152"/>
      <c r="T273" s="56"/>
      <c r="AT273" s="17" t="s">
        <v>169</v>
      </c>
      <c r="AU273" s="17" t="s">
        <v>90</v>
      </c>
    </row>
    <row r="274" spans="2:65" s="1" customFormat="1" ht="19.5">
      <c r="B274" s="32"/>
      <c r="D274" s="149" t="s">
        <v>195</v>
      </c>
      <c r="F274" s="175" t="s">
        <v>219</v>
      </c>
      <c r="I274" s="151"/>
      <c r="L274" s="32"/>
      <c r="M274" s="152"/>
      <c r="T274" s="56"/>
      <c r="AT274" s="17" t="s">
        <v>195</v>
      </c>
      <c r="AU274" s="17" t="s">
        <v>90</v>
      </c>
    </row>
    <row r="275" spans="2:65" s="12" customFormat="1" ht="11.25">
      <c r="B275" s="155"/>
      <c r="D275" s="149" t="s">
        <v>171</v>
      </c>
      <c r="E275" s="156" t="s">
        <v>1</v>
      </c>
      <c r="F275" s="157" t="s">
        <v>1031</v>
      </c>
      <c r="H275" s="156" t="s">
        <v>1</v>
      </c>
      <c r="I275" s="158"/>
      <c r="L275" s="155"/>
      <c r="M275" s="159"/>
      <c r="T275" s="160"/>
      <c r="AT275" s="156" t="s">
        <v>171</v>
      </c>
      <c r="AU275" s="156" t="s">
        <v>90</v>
      </c>
      <c r="AV275" s="12" t="s">
        <v>88</v>
      </c>
      <c r="AW275" s="12" t="s">
        <v>36</v>
      </c>
      <c r="AX275" s="12" t="s">
        <v>80</v>
      </c>
      <c r="AY275" s="156" t="s">
        <v>158</v>
      </c>
    </row>
    <row r="276" spans="2:65" s="13" customFormat="1" ht="11.25">
      <c r="B276" s="161"/>
      <c r="D276" s="149" t="s">
        <v>171</v>
      </c>
      <c r="E276" s="162" t="s">
        <v>1</v>
      </c>
      <c r="F276" s="163" t="s">
        <v>1032</v>
      </c>
      <c r="H276" s="164">
        <v>1.7569999999999999</v>
      </c>
      <c r="I276" s="165"/>
      <c r="L276" s="161"/>
      <c r="M276" s="166"/>
      <c r="T276" s="167"/>
      <c r="AT276" s="162" t="s">
        <v>171</v>
      </c>
      <c r="AU276" s="162" t="s">
        <v>90</v>
      </c>
      <c r="AV276" s="13" t="s">
        <v>90</v>
      </c>
      <c r="AW276" s="13" t="s">
        <v>36</v>
      </c>
      <c r="AX276" s="13" t="s">
        <v>80</v>
      </c>
      <c r="AY276" s="162" t="s">
        <v>158</v>
      </c>
    </row>
    <row r="277" spans="2:65" s="14" customFormat="1" ht="11.25">
      <c r="B277" s="168"/>
      <c r="D277" s="149" t="s">
        <v>171</v>
      </c>
      <c r="E277" s="169" t="s">
        <v>1</v>
      </c>
      <c r="F277" s="170" t="s">
        <v>182</v>
      </c>
      <c r="H277" s="171">
        <v>1.7569999999999999</v>
      </c>
      <c r="I277" s="172"/>
      <c r="L277" s="168"/>
      <c r="M277" s="173"/>
      <c r="T277" s="174"/>
      <c r="AT277" s="169" t="s">
        <v>171</v>
      </c>
      <c r="AU277" s="169" t="s">
        <v>90</v>
      </c>
      <c r="AV277" s="14" t="s">
        <v>165</v>
      </c>
      <c r="AW277" s="14" t="s">
        <v>36</v>
      </c>
      <c r="AX277" s="14" t="s">
        <v>88</v>
      </c>
      <c r="AY277" s="169" t="s">
        <v>158</v>
      </c>
    </row>
    <row r="278" spans="2:65" s="1" customFormat="1" ht="24.2" customHeight="1">
      <c r="B278" s="32"/>
      <c r="C278" s="136" t="s">
        <v>7</v>
      </c>
      <c r="D278" s="136" t="s">
        <v>160</v>
      </c>
      <c r="E278" s="137" t="s">
        <v>549</v>
      </c>
      <c r="F278" s="138" t="s">
        <v>550</v>
      </c>
      <c r="G278" s="139" t="s">
        <v>339</v>
      </c>
      <c r="H278" s="140">
        <v>9.0999999999999998E-2</v>
      </c>
      <c r="I278" s="141"/>
      <c r="J278" s="142">
        <f>ROUND(I278*H278,2)</f>
        <v>0</v>
      </c>
      <c r="K278" s="138" t="s">
        <v>164</v>
      </c>
      <c r="L278" s="32"/>
      <c r="M278" s="143" t="s">
        <v>1</v>
      </c>
      <c r="N278" s="144" t="s">
        <v>45</v>
      </c>
      <c r="P278" s="145">
        <f>O278*H278</f>
        <v>0</v>
      </c>
      <c r="Q278" s="145">
        <v>1.0556000000000001</v>
      </c>
      <c r="R278" s="145">
        <f>Q278*H278</f>
        <v>9.6059600000000009E-2</v>
      </c>
      <c r="S278" s="145">
        <v>0</v>
      </c>
      <c r="T278" s="146">
        <f>S278*H278</f>
        <v>0</v>
      </c>
      <c r="AR278" s="147" t="s">
        <v>165</v>
      </c>
      <c r="AT278" s="147" t="s">
        <v>160</v>
      </c>
      <c r="AU278" s="147" t="s">
        <v>90</v>
      </c>
      <c r="AY278" s="17" t="s">
        <v>158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88</v>
      </c>
      <c r="BK278" s="148">
        <f>ROUND(I278*H278,2)</f>
        <v>0</v>
      </c>
      <c r="BL278" s="17" t="s">
        <v>165</v>
      </c>
      <c r="BM278" s="147" t="s">
        <v>1033</v>
      </c>
    </row>
    <row r="279" spans="2:65" s="1" customFormat="1" ht="39">
      <c r="B279" s="32"/>
      <c r="D279" s="149" t="s">
        <v>167</v>
      </c>
      <c r="F279" s="150" t="s">
        <v>552</v>
      </c>
      <c r="I279" s="151"/>
      <c r="L279" s="32"/>
      <c r="M279" s="152"/>
      <c r="T279" s="56"/>
      <c r="AT279" s="17" t="s">
        <v>167</v>
      </c>
      <c r="AU279" s="17" t="s">
        <v>90</v>
      </c>
    </row>
    <row r="280" spans="2:65" s="1" customFormat="1" ht="11.25">
      <c r="B280" s="32"/>
      <c r="D280" s="153" t="s">
        <v>169</v>
      </c>
      <c r="F280" s="154" t="s">
        <v>553</v>
      </c>
      <c r="I280" s="151"/>
      <c r="L280" s="32"/>
      <c r="M280" s="152"/>
      <c r="T280" s="56"/>
      <c r="AT280" s="17" t="s">
        <v>169</v>
      </c>
      <c r="AU280" s="17" t="s">
        <v>90</v>
      </c>
    </row>
    <row r="281" spans="2:65" s="1" customFormat="1" ht="19.5">
      <c r="B281" s="32"/>
      <c r="D281" s="149" t="s">
        <v>195</v>
      </c>
      <c r="F281" s="175" t="s">
        <v>219</v>
      </c>
      <c r="I281" s="151"/>
      <c r="L281" s="32"/>
      <c r="M281" s="152"/>
      <c r="T281" s="56"/>
      <c r="AT281" s="17" t="s">
        <v>195</v>
      </c>
      <c r="AU281" s="17" t="s">
        <v>90</v>
      </c>
    </row>
    <row r="282" spans="2:65" s="12" customFormat="1" ht="11.25">
      <c r="B282" s="155"/>
      <c r="D282" s="149" t="s">
        <v>171</v>
      </c>
      <c r="E282" s="156" t="s">
        <v>1</v>
      </c>
      <c r="F282" s="157" t="s">
        <v>1031</v>
      </c>
      <c r="H282" s="156" t="s">
        <v>1</v>
      </c>
      <c r="I282" s="158"/>
      <c r="L282" s="155"/>
      <c r="M282" s="159"/>
      <c r="T282" s="160"/>
      <c r="AT282" s="156" t="s">
        <v>171</v>
      </c>
      <c r="AU282" s="156" t="s">
        <v>90</v>
      </c>
      <c r="AV282" s="12" t="s">
        <v>88</v>
      </c>
      <c r="AW282" s="12" t="s">
        <v>36</v>
      </c>
      <c r="AX282" s="12" t="s">
        <v>80</v>
      </c>
      <c r="AY282" s="156" t="s">
        <v>158</v>
      </c>
    </row>
    <row r="283" spans="2:65" s="13" customFormat="1" ht="11.25">
      <c r="B283" s="161"/>
      <c r="D283" s="149" t="s">
        <v>171</v>
      </c>
      <c r="E283" s="162" t="s">
        <v>1</v>
      </c>
      <c r="F283" s="163" t="s">
        <v>1034</v>
      </c>
      <c r="H283" s="164">
        <v>9.0999999999999998E-2</v>
      </c>
      <c r="I283" s="165"/>
      <c r="L283" s="161"/>
      <c r="M283" s="166"/>
      <c r="T283" s="167"/>
      <c r="AT283" s="162" t="s">
        <v>171</v>
      </c>
      <c r="AU283" s="162" t="s">
        <v>90</v>
      </c>
      <c r="AV283" s="13" t="s">
        <v>90</v>
      </c>
      <c r="AW283" s="13" t="s">
        <v>36</v>
      </c>
      <c r="AX283" s="13" t="s">
        <v>80</v>
      </c>
      <c r="AY283" s="162" t="s">
        <v>158</v>
      </c>
    </row>
    <row r="284" spans="2:65" s="14" customFormat="1" ht="11.25">
      <c r="B284" s="168"/>
      <c r="D284" s="149" t="s">
        <v>171</v>
      </c>
      <c r="E284" s="169" t="s">
        <v>1</v>
      </c>
      <c r="F284" s="170" t="s">
        <v>182</v>
      </c>
      <c r="H284" s="171">
        <v>9.0999999999999998E-2</v>
      </c>
      <c r="I284" s="172"/>
      <c r="L284" s="168"/>
      <c r="M284" s="173"/>
      <c r="T284" s="174"/>
      <c r="AT284" s="169" t="s">
        <v>171</v>
      </c>
      <c r="AU284" s="169" t="s">
        <v>90</v>
      </c>
      <c r="AV284" s="14" t="s">
        <v>165</v>
      </c>
      <c r="AW284" s="14" t="s">
        <v>36</v>
      </c>
      <c r="AX284" s="14" t="s">
        <v>88</v>
      </c>
      <c r="AY284" s="169" t="s">
        <v>158</v>
      </c>
    </row>
    <row r="285" spans="2:65" s="1" customFormat="1" ht="24.2" customHeight="1">
      <c r="B285" s="32"/>
      <c r="C285" s="136" t="s">
        <v>346</v>
      </c>
      <c r="D285" s="136" t="s">
        <v>160</v>
      </c>
      <c r="E285" s="137" t="s">
        <v>556</v>
      </c>
      <c r="F285" s="138" t="s">
        <v>557</v>
      </c>
      <c r="G285" s="139" t="s">
        <v>339</v>
      </c>
      <c r="H285" s="140">
        <v>0.44400000000000001</v>
      </c>
      <c r="I285" s="141"/>
      <c r="J285" s="142">
        <f>ROUND(I285*H285,2)</f>
        <v>0</v>
      </c>
      <c r="K285" s="138" t="s">
        <v>164</v>
      </c>
      <c r="L285" s="32"/>
      <c r="M285" s="143" t="s">
        <v>1</v>
      </c>
      <c r="N285" s="144" t="s">
        <v>45</v>
      </c>
      <c r="P285" s="145">
        <f>O285*H285</f>
        <v>0</v>
      </c>
      <c r="Q285" s="145">
        <v>1.03955</v>
      </c>
      <c r="R285" s="145">
        <f>Q285*H285</f>
        <v>0.46156019999999998</v>
      </c>
      <c r="S285" s="145">
        <v>0</v>
      </c>
      <c r="T285" s="146">
        <f>S285*H285</f>
        <v>0</v>
      </c>
      <c r="AR285" s="147" t="s">
        <v>165</v>
      </c>
      <c r="AT285" s="147" t="s">
        <v>160</v>
      </c>
      <c r="AU285" s="147" t="s">
        <v>90</v>
      </c>
      <c r="AY285" s="17" t="s">
        <v>158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88</v>
      </c>
      <c r="BK285" s="148">
        <f>ROUND(I285*H285,2)</f>
        <v>0</v>
      </c>
      <c r="BL285" s="17" t="s">
        <v>165</v>
      </c>
      <c r="BM285" s="147" t="s">
        <v>1035</v>
      </c>
    </row>
    <row r="286" spans="2:65" s="1" customFormat="1" ht="39">
      <c r="B286" s="32"/>
      <c r="D286" s="149" t="s">
        <v>167</v>
      </c>
      <c r="F286" s="150" t="s">
        <v>1036</v>
      </c>
      <c r="I286" s="151"/>
      <c r="L286" s="32"/>
      <c r="M286" s="152"/>
      <c r="T286" s="56"/>
      <c r="AT286" s="17" t="s">
        <v>167</v>
      </c>
      <c r="AU286" s="17" t="s">
        <v>90</v>
      </c>
    </row>
    <row r="287" spans="2:65" s="1" customFormat="1" ht="11.25">
      <c r="B287" s="32"/>
      <c r="D287" s="153" t="s">
        <v>169</v>
      </c>
      <c r="F287" s="154" t="s">
        <v>560</v>
      </c>
      <c r="I287" s="151"/>
      <c r="L287" s="32"/>
      <c r="M287" s="152"/>
      <c r="T287" s="56"/>
      <c r="AT287" s="17" t="s">
        <v>169</v>
      </c>
      <c r="AU287" s="17" t="s">
        <v>90</v>
      </c>
    </row>
    <row r="288" spans="2:65" s="1" customFormat="1" ht="19.5">
      <c r="B288" s="32"/>
      <c r="D288" s="149" t="s">
        <v>195</v>
      </c>
      <c r="F288" s="175" t="s">
        <v>219</v>
      </c>
      <c r="I288" s="151"/>
      <c r="L288" s="32"/>
      <c r="M288" s="152"/>
      <c r="T288" s="56"/>
      <c r="AT288" s="17" t="s">
        <v>195</v>
      </c>
      <c r="AU288" s="17" t="s">
        <v>90</v>
      </c>
    </row>
    <row r="289" spans="2:65" s="12" customFormat="1" ht="11.25">
      <c r="B289" s="155"/>
      <c r="D289" s="149" t="s">
        <v>171</v>
      </c>
      <c r="E289" s="156" t="s">
        <v>1</v>
      </c>
      <c r="F289" s="157" t="s">
        <v>1031</v>
      </c>
      <c r="H289" s="156" t="s">
        <v>1</v>
      </c>
      <c r="I289" s="158"/>
      <c r="L289" s="155"/>
      <c r="M289" s="159"/>
      <c r="T289" s="160"/>
      <c r="AT289" s="156" t="s">
        <v>171</v>
      </c>
      <c r="AU289" s="156" t="s">
        <v>90</v>
      </c>
      <c r="AV289" s="12" t="s">
        <v>88</v>
      </c>
      <c r="AW289" s="12" t="s">
        <v>36</v>
      </c>
      <c r="AX289" s="12" t="s">
        <v>80</v>
      </c>
      <c r="AY289" s="156" t="s">
        <v>158</v>
      </c>
    </row>
    <row r="290" spans="2:65" s="12" customFormat="1" ht="11.25">
      <c r="B290" s="155"/>
      <c r="D290" s="149" t="s">
        <v>171</v>
      </c>
      <c r="E290" s="156" t="s">
        <v>1</v>
      </c>
      <c r="F290" s="157" t="s">
        <v>1037</v>
      </c>
      <c r="H290" s="156" t="s">
        <v>1</v>
      </c>
      <c r="I290" s="158"/>
      <c r="L290" s="155"/>
      <c r="M290" s="159"/>
      <c r="T290" s="160"/>
      <c r="AT290" s="156" t="s">
        <v>171</v>
      </c>
      <c r="AU290" s="156" t="s">
        <v>90</v>
      </c>
      <c r="AV290" s="12" t="s">
        <v>88</v>
      </c>
      <c r="AW290" s="12" t="s">
        <v>36</v>
      </c>
      <c r="AX290" s="12" t="s">
        <v>80</v>
      </c>
      <c r="AY290" s="156" t="s">
        <v>158</v>
      </c>
    </row>
    <row r="291" spans="2:65" s="13" customFormat="1" ht="11.25">
      <c r="B291" s="161"/>
      <c r="D291" s="149" t="s">
        <v>171</v>
      </c>
      <c r="E291" s="162" t="s">
        <v>1</v>
      </c>
      <c r="F291" s="163" t="s">
        <v>1038</v>
      </c>
      <c r="H291" s="164">
        <v>0.44400000000000001</v>
      </c>
      <c r="I291" s="165"/>
      <c r="L291" s="161"/>
      <c r="M291" s="166"/>
      <c r="T291" s="167"/>
      <c r="AT291" s="162" t="s">
        <v>171</v>
      </c>
      <c r="AU291" s="162" t="s">
        <v>90</v>
      </c>
      <c r="AV291" s="13" t="s">
        <v>90</v>
      </c>
      <c r="AW291" s="13" t="s">
        <v>36</v>
      </c>
      <c r="AX291" s="13" t="s">
        <v>80</v>
      </c>
      <c r="AY291" s="162" t="s">
        <v>158</v>
      </c>
    </row>
    <row r="292" spans="2:65" s="14" customFormat="1" ht="11.25">
      <c r="B292" s="168"/>
      <c r="D292" s="149" t="s">
        <v>171</v>
      </c>
      <c r="E292" s="169" t="s">
        <v>1</v>
      </c>
      <c r="F292" s="170" t="s">
        <v>182</v>
      </c>
      <c r="H292" s="171">
        <v>0.44400000000000001</v>
      </c>
      <c r="I292" s="172"/>
      <c r="L292" s="168"/>
      <c r="M292" s="173"/>
      <c r="T292" s="174"/>
      <c r="AT292" s="169" t="s">
        <v>171</v>
      </c>
      <c r="AU292" s="169" t="s">
        <v>90</v>
      </c>
      <c r="AV292" s="14" t="s">
        <v>165</v>
      </c>
      <c r="AW292" s="14" t="s">
        <v>36</v>
      </c>
      <c r="AX292" s="14" t="s">
        <v>88</v>
      </c>
      <c r="AY292" s="169" t="s">
        <v>158</v>
      </c>
    </row>
    <row r="293" spans="2:65" s="1" customFormat="1" ht="16.5" customHeight="1">
      <c r="B293" s="32"/>
      <c r="C293" s="136" t="s">
        <v>353</v>
      </c>
      <c r="D293" s="136" t="s">
        <v>160</v>
      </c>
      <c r="E293" s="137" t="s">
        <v>1039</v>
      </c>
      <c r="F293" s="138" t="s">
        <v>1040</v>
      </c>
      <c r="G293" s="139" t="s">
        <v>717</v>
      </c>
      <c r="H293" s="140">
        <v>5</v>
      </c>
      <c r="I293" s="141"/>
      <c r="J293" s="142">
        <f>ROUND(I293*H293,2)</f>
        <v>0</v>
      </c>
      <c r="K293" s="138" t="s">
        <v>270</v>
      </c>
      <c r="L293" s="32"/>
      <c r="M293" s="143" t="s">
        <v>1</v>
      </c>
      <c r="N293" s="144" t="s">
        <v>45</v>
      </c>
      <c r="P293" s="145">
        <f>O293*H293</f>
        <v>0</v>
      </c>
      <c r="Q293" s="145">
        <v>1.07E-3</v>
      </c>
      <c r="R293" s="145">
        <f>Q293*H293</f>
        <v>5.3499999999999997E-3</v>
      </c>
      <c r="S293" s="145">
        <v>0</v>
      </c>
      <c r="T293" s="146">
        <f>S293*H293</f>
        <v>0</v>
      </c>
      <c r="AR293" s="147" t="s">
        <v>165</v>
      </c>
      <c r="AT293" s="147" t="s">
        <v>160</v>
      </c>
      <c r="AU293" s="147" t="s">
        <v>90</v>
      </c>
      <c r="AY293" s="17" t="s">
        <v>158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88</v>
      </c>
      <c r="BK293" s="148">
        <f>ROUND(I293*H293,2)</f>
        <v>0</v>
      </c>
      <c r="BL293" s="17" t="s">
        <v>165</v>
      </c>
      <c r="BM293" s="147" t="s">
        <v>1041</v>
      </c>
    </row>
    <row r="294" spans="2:65" s="13" customFormat="1" ht="11.25">
      <c r="B294" s="161"/>
      <c r="D294" s="149" t="s">
        <v>171</v>
      </c>
      <c r="E294" s="162" t="s">
        <v>1</v>
      </c>
      <c r="F294" s="163" t="s">
        <v>1042</v>
      </c>
      <c r="H294" s="164">
        <v>5</v>
      </c>
      <c r="I294" s="165"/>
      <c r="L294" s="161"/>
      <c r="M294" s="166"/>
      <c r="T294" s="167"/>
      <c r="AT294" s="162" t="s">
        <v>171</v>
      </c>
      <c r="AU294" s="162" t="s">
        <v>90</v>
      </c>
      <c r="AV294" s="13" t="s">
        <v>90</v>
      </c>
      <c r="AW294" s="13" t="s">
        <v>36</v>
      </c>
      <c r="AX294" s="13" t="s">
        <v>80</v>
      </c>
      <c r="AY294" s="162" t="s">
        <v>158</v>
      </c>
    </row>
    <row r="295" spans="2:65" s="14" customFormat="1" ht="11.25">
      <c r="B295" s="168"/>
      <c r="D295" s="149" t="s">
        <v>171</v>
      </c>
      <c r="E295" s="169" t="s">
        <v>1</v>
      </c>
      <c r="F295" s="170" t="s">
        <v>182</v>
      </c>
      <c r="H295" s="171">
        <v>5</v>
      </c>
      <c r="I295" s="172"/>
      <c r="L295" s="168"/>
      <c r="M295" s="173"/>
      <c r="T295" s="174"/>
      <c r="AT295" s="169" t="s">
        <v>171</v>
      </c>
      <c r="AU295" s="169" t="s">
        <v>90</v>
      </c>
      <c r="AV295" s="14" t="s">
        <v>165</v>
      </c>
      <c r="AW295" s="14" t="s">
        <v>36</v>
      </c>
      <c r="AX295" s="14" t="s">
        <v>88</v>
      </c>
      <c r="AY295" s="169" t="s">
        <v>158</v>
      </c>
    </row>
    <row r="296" spans="2:65" s="11" customFormat="1" ht="22.9" customHeight="1">
      <c r="B296" s="124"/>
      <c r="D296" s="125" t="s">
        <v>79</v>
      </c>
      <c r="E296" s="134" t="s">
        <v>165</v>
      </c>
      <c r="F296" s="134" t="s">
        <v>563</v>
      </c>
      <c r="I296" s="127"/>
      <c r="J296" s="135">
        <f>BK296</f>
        <v>0</v>
      </c>
      <c r="L296" s="124"/>
      <c r="M296" s="129"/>
      <c r="P296" s="130">
        <f>SUM(P297:P345)</f>
        <v>0</v>
      </c>
      <c r="R296" s="130">
        <f>SUM(R297:R345)</f>
        <v>37.707944999999995</v>
      </c>
      <c r="T296" s="131">
        <f>SUM(T297:T345)</f>
        <v>0</v>
      </c>
      <c r="AR296" s="125" t="s">
        <v>88</v>
      </c>
      <c r="AT296" s="132" t="s">
        <v>79</v>
      </c>
      <c r="AU296" s="132" t="s">
        <v>88</v>
      </c>
      <c r="AY296" s="125" t="s">
        <v>158</v>
      </c>
      <c r="BK296" s="133">
        <f>SUM(BK297:BK345)</f>
        <v>0</v>
      </c>
    </row>
    <row r="297" spans="2:65" s="1" customFormat="1" ht="33" customHeight="1">
      <c r="B297" s="32"/>
      <c r="C297" s="136" t="s">
        <v>359</v>
      </c>
      <c r="D297" s="136" t="s">
        <v>160</v>
      </c>
      <c r="E297" s="137" t="s">
        <v>578</v>
      </c>
      <c r="F297" s="138" t="s">
        <v>579</v>
      </c>
      <c r="G297" s="139" t="s">
        <v>215</v>
      </c>
      <c r="H297" s="140">
        <v>2.4740000000000002</v>
      </c>
      <c r="I297" s="141"/>
      <c r="J297" s="142">
        <f>ROUND(I297*H297,2)</f>
        <v>0</v>
      </c>
      <c r="K297" s="138" t="s">
        <v>164</v>
      </c>
      <c r="L297" s="32"/>
      <c r="M297" s="143" t="s">
        <v>1</v>
      </c>
      <c r="N297" s="144" t="s">
        <v>45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165</v>
      </c>
      <c r="AT297" s="147" t="s">
        <v>160</v>
      </c>
      <c r="AU297" s="147" t="s">
        <v>90</v>
      </c>
      <c r="AY297" s="17" t="s">
        <v>158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88</v>
      </c>
      <c r="BK297" s="148">
        <f>ROUND(I297*H297,2)</f>
        <v>0</v>
      </c>
      <c r="BL297" s="17" t="s">
        <v>165</v>
      </c>
      <c r="BM297" s="147" t="s">
        <v>1043</v>
      </c>
    </row>
    <row r="298" spans="2:65" s="1" customFormat="1" ht="29.25">
      <c r="B298" s="32"/>
      <c r="D298" s="149" t="s">
        <v>167</v>
      </c>
      <c r="F298" s="150" t="s">
        <v>581</v>
      </c>
      <c r="I298" s="151"/>
      <c r="L298" s="32"/>
      <c r="M298" s="152"/>
      <c r="T298" s="56"/>
      <c r="AT298" s="17" t="s">
        <v>167</v>
      </c>
      <c r="AU298" s="17" t="s">
        <v>90</v>
      </c>
    </row>
    <row r="299" spans="2:65" s="1" customFormat="1" ht="11.25">
      <c r="B299" s="32"/>
      <c r="D299" s="153" t="s">
        <v>169</v>
      </c>
      <c r="F299" s="154" t="s">
        <v>582</v>
      </c>
      <c r="I299" s="151"/>
      <c r="L299" s="32"/>
      <c r="M299" s="152"/>
      <c r="T299" s="56"/>
      <c r="AT299" s="17" t="s">
        <v>169</v>
      </c>
      <c r="AU299" s="17" t="s">
        <v>90</v>
      </c>
    </row>
    <row r="300" spans="2:65" s="12" customFormat="1" ht="11.25">
      <c r="B300" s="155"/>
      <c r="D300" s="149" t="s">
        <v>171</v>
      </c>
      <c r="E300" s="156" t="s">
        <v>1</v>
      </c>
      <c r="F300" s="157" t="s">
        <v>1015</v>
      </c>
      <c r="H300" s="156" t="s">
        <v>1</v>
      </c>
      <c r="I300" s="158"/>
      <c r="L300" s="155"/>
      <c r="M300" s="159"/>
      <c r="T300" s="160"/>
      <c r="AT300" s="156" t="s">
        <v>171</v>
      </c>
      <c r="AU300" s="156" t="s">
        <v>90</v>
      </c>
      <c r="AV300" s="12" t="s">
        <v>88</v>
      </c>
      <c r="AW300" s="12" t="s">
        <v>36</v>
      </c>
      <c r="AX300" s="12" t="s">
        <v>80</v>
      </c>
      <c r="AY300" s="156" t="s">
        <v>158</v>
      </c>
    </row>
    <row r="301" spans="2:65" s="12" customFormat="1" ht="11.25">
      <c r="B301" s="155"/>
      <c r="D301" s="149" t="s">
        <v>171</v>
      </c>
      <c r="E301" s="156" t="s">
        <v>1</v>
      </c>
      <c r="F301" s="157" t="s">
        <v>584</v>
      </c>
      <c r="H301" s="156" t="s">
        <v>1</v>
      </c>
      <c r="I301" s="158"/>
      <c r="L301" s="155"/>
      <c r="M301" s="159"/>
      <c r="T301" s="160"/>
      <c r="AT301" s="156" t="s">
        <v>171</v>
      </c>
      <c r="AU301" s="156" t="s">
        <v>90</v>
      </c>
      <c r="AV301" s="12" t="s">
        <v>88</v>
      </c>
      <c r="AW301" s="12" t="s">
        <v>36</v>
      </c>
      <c r="AX301" s="12" t="s">
        <v>80</v>
      </c>
      <c r="AY301" s="156" t="s">
        <v>158</v>
      </c>
    </row>
    <row r="302" spans="2:65" s="13" customFormat="1" ht="11.25">
      <c r="B302" s="161"/>
      <c r="D302" s="149" t="s">
        <v>171</v>
      </c>
      <c r="E302" s="162" t="s">
        <v>1</v>
      </c>
      <c r="F302" s="163" t="s">
        <v>1044</v>
      </c>
      <c r="H302" s="164">
        <v>2.4740000000000002</v>
      </c>
      <c r="I302" s="165"/>
      <c r="L302" s="161"/>
      <c r="M302" s="166"/>
      <c r="T302" s="167"/>
      <c r="AT302" s="162" t="s">
        <v>171</v>
      </c>
      <c r="AU302" s="162" t="s">
        <v>90</v>
      </c>
      <c r="AV302" s="13" t="s">
        <v>90</v>
      </c>
      <c r="AW302" s="13" t="s">
        <v>36</v>
      </c>
      <c r="AX302" s="13" t="s">
        <v>80</v>
      </c>
      <c r="AY302" s="162" t="s">
        <v>158</v>
      </c>
    </row>
    <row r="303" spans="2:65" s="14" customFormat="1" ht="11.25">
      <c r="B303" s="168"/>
      <c r="D303" s="149" t="s">
        <v>171</v>
      </c>
      <c r="E303" s="169" t="s">
        <v>1</v>
      </c>
      <c r="F303" s="170" t="s">
        <v>182</v>
      </c>
      <c r="H303" s="171">
        <v>2.4740000000000002</v>
      </c>
      <c r="I303" s="172"/>
      <c r="L303" s="168"/>
      <c r="M303" s="173"/>
      <c r="T303" s="174"/>
      <c r="AT303" s="169" t="s">
        <v>171</v>
      </c>
      <c r="AU303" s="169" t="s">
        <v>90</v>
      </c>
      <c r="AV303" s="14" t="s">
        <v>165</v>
      </c>
      <c r="AW303" s="14" t="s">
        <v>36</v>
      </c>
      <c r="AX303" s="14" t="s">
        <v>88</v>
      </c>
      <c r="AY303" s="169" t="s">
        <v>158</v>
      </c>
    </row>
    <row r="304" spans="2:65" s="1" customFormat="1" ht="16.5" customHeight="1">
      <c r="B304" s="32"/>
      <c r="C304" s="136" t="s">
        <v>368</v>
      </c>
      <c r="D304" s="136" t="s">
        <v>160</v>
      </c>
      <c r="E304" s="137" t="s">
        <v>1045</v>
      </c>
      <c r="F304" s="138" t="s">
        <v>1046</v>
      </c>
      <c r="G304" s="139" t="s">
        <v>215</v>
      </c>
      <c r="H304" s="140">
        <v>0.45</v>
      </c>
      <c r="I304" s="141"/>
      <c r="J304" s="142">
        <f>ROUND(I304*H304,2)</f>
        <v>0</v>
      </c>
      <c r="K304" s="138" t="s">
        <v>270</v>
      </c>
      <c r="L304" s="32"/>
      <c r="M304" s="143" t="s">
        <v>1</v>
      </c>
      <c r="N304" s="144" t="s">
        <v>45</v>
      </c>
      <c r="P304" s="145">
        <f>O304*H304</f>
        <v>0</v>
      </c>
      <c r="Q304" s="145">
        <v>0</v>
      </c>
      <c r="R304" s="145">
        <f>Q304*H304</f>
        <v>0</v>
      </c>
      <c r="S304" s="145">
        <v>0</v>
      </c>
      <c r="T304" s="146">
        <f>S304*H304</f>
        <v>0</v>
      </c>
      <c r="AR304" s="147" t="s">
        <v>165</v>
      </c>
      <c r="AT304" s="147" t="s">
        <v>160</v>
      </c>
      <c r="AU304" s="147" t="s">
        <v>90</v>
      </c>
      <c r="AY304" s="17" t="s">
        <v>158</v>
      </c>
      <c r="BE304" s="148">
        <f>IF(N304="základní",J304,0)</f>
        <v>0</v>
      </c>
      <c r="BF304" s="148">
        <f>IF(N304="snížená",J304,0)</f>
        <v>0</v>
      </c>
      <c r="BG304" s="148">
        <f>IF(N304="zákl. přenesená",J304,0)</f>
        <v>0</v>
      </c>
      <c r="BH304" s="148">
        <f>IF(N304="sníž. přenesená",J304,0)</f>
        <v>0</v>
      </c>
      <c r="BI304" s="148">
        <f>IF(N304="nulová",J304,0)</f>
        <v>0</v>
      </c>
      <c r="BJ304" s="17" t="s">
        <v>88</v>
      </c>
      <c r="BK304" s="148">
        <f>ROUND(I304*H304,2)</f>
        <v>0</v>
      </c>
      <c r="BL304" s="17" t="s">
        <v>165</v>
      </c>
      <c r="BM304" s="147" t="s">
        <v>1047</v>
      </c>
    </row>
    <row r="305" spans="2:65" s="13" customFormat="1" ht="11.25">
      <c r="B305" s="161"/>
      <c r="D305" s="149" t="s">
        <v>171</v>
      </c>
      <c r="E305" s="162" t="s">
        <v>1</v>
      </c>
      <c r="F305" s="163" t="s">
        <v>1048</v>
      </c>
      <c r="H305" s="164">
        <v>0.45</v>
      </c>
      <c r="I305" s="165"/>
      <c r="L305" s="161"/>
      <c r="M305" s="166"/>
      <c r="T305" s="167"/>
      <c r="AT305" s="162" t="s">
        <v>171</v>
      </c>
      <c r="AU305" s="162" t="s">
        <v>90</v>
      </c>
      <c r="AV305" s="13" t="s">
        <v>90</v>
      </c>
      <c r="AW305" s="13" t="s">
        <v>36</v>
      </c>
      <c r="AX305" s="13" t="s">
        <v>80</v>
      </c>
      <c r="AY305" s="162" t="s">
        <v>158</v>
      </c>
    </row>
    <row r="306" spans="2:65" s="14" customFormat="1" ht="11.25">
      <c r="B306" s="168"/>
      <c r="D306" s="149" t="s">
        <v>171</v>
      </c>
      <c r="E306" s="169" t="s">
        <v>1</v>
      </c>
      <c r="F306" s="170" t="s">
        <v>182</v>
      </c>
      <c r="H306" s="171">
        <v>0.45</v>
      </c>
      <c r="I306" s="172"/>
      <c r="L306" s="168"/>
      <c r="M306" s="173"/>
      <c r="T306" s="174"/>
      <c r="AT306" s="169" t="s">
        <v>171</v>
      </c>
      <c r="AU306" s="169" t="s">
        <v>90</v>
      </c>
      <c r="AV306" s="14" t="s">
        <v>165</v>
      </c>
      <c r="AW306" s="14" t="s">
        <v>36</v>
      </c>
      <c r="AX306" s="14" t="s">
        <v>88</v>
      </c>
      <c r="AY306" s="169" t="s">
        <v>158</v>
      </c>
    </row>
    <row r="307" spans="2:65" s="1" customFormat="1" ht="24.2" customHeight="1">
      <c r="B307" s="32"/>
      <c r="C307" s="136" t="s">
        <v>373</v>
      </c>
      <c r="D307" s="136" t="s">
        <v>160</v>
      </c>
      <c r="E307" s="137" t="s">
        <v>623</v>
      </c>
      <c r="F307" s="138" t="s">
        <v>624</v>
      </c>
      <c r="G307" s="139" t="s">
        <v>215</v>
      </c>
      <c r="H307" s="140">
        <v>3</v>
      </c>
      <c r="I307" s="141"/>
      <c r="J307" s="142">
        <f>ROUND(I307*H307,2)</f>
        <v>0</v>
      </c>
      <c r="K307" s="138" t="s">
        <v>270</v>
      </c>
      <c r="L307" s="32"/>
      <c r="M307" s="143" t="s">
        <v>1</v>
      </c>
      <c r="N307" s="144" t="s">
        <v>45</v>
      </c>
      <c r="P307" s="145">
        <f>O307*H307</f>
        <v>0</v>
      </c>
      <c r="Q307" s="145">
        <v>1.7535000000000001</v>
      </c>
      <c r="R307" s="145">
        <f>Q307*H307</f>
        <v>5.2605000000000004</v>
      </c>
      <c r="S307" s="145">
        <v>0</v>
      </c>
      <c r="T307" s="146">
        <f>S307*H307</f>
        <v>0</v>
      </c>
      <c r="AR307" s="147" t="s">
        <v>165</v>
      </c>
      <c r="AT307" s="147" t="s">
        <v>160</v>
      </c>
      <c r="AU307" s="147" t="s">
        <v>90</v>
      </c>
      <c r="AY307" s="17" t="s">
        <v>158</v>
      </c>
      <c r="BE307" s="148">
        <f>IF(N307="základní",J307,0)</f>
        <v>0</v>
      </c>
      <c r="BF307" s="148">
        <f>IF(N307="snížená",J307,0)</f>
        <v>0</v>
      </c>
      <c r="BG307" s="148">
        <f>IF(N307="zákl. přenesená",J307,0)</f>
        <v>0</v>
      </c>
      <c r="BH307" s="148">
        <f>IF(N307="sníž. přenesená",J307,0)</f>
        <v>0</v>
      </c>
      <c r="BI307" s="148">
        <f>IF(N307="nulová",J307,0)</f>
        <v>0</v>
      </c>
      <c r="BJ307" s="17" t="s">
        <v>88</v>
      </c>
      <c r="BK307" s="148">
        <f>ROUND(I307*H307,2)</f>
        <v>0</v>
      </c>
      <c r="BL307" s="17" t="s">
        <v>165</v>
      </c>
      <c r="BM307" s="147" t="s">
        <v>1049</v>
      </c>
    </row>
    <row r="308" spans="2:65" s="12" customFormat="1" ht="11.25">
      <c r="B308" s="155"/>
      <c r="D308" s="149" t="s">
        <v>171</v>
      </c>
      <c r="E308" s="156" t="s">
        <v>1</v>
      </c>
      <c r="F308" s="157" t="s">
        <v>1015</v>
      </c>
      <c r="H308" s="156" t="s">
        <v>1</v>
      </c>
      <c r="I308" s="158"/>
      <c r="L308" s="155"/>
      <c r="M308" s="159"/>
      <c r="T308" s="160"/>
      <c r="AT308" s="156" t="s">
        <v>171</v>
      </c>
      <c r="AU308" s="156" t="s">
        <v>90</v>
      </c>
      <c r="AV308" s="12" t="s">
        <v>88</v>
      </c>
      <c r="AW308" s="12" t="s">
        <v>36</v>
      </c>
      <c r="AX308" s="12" t="s">
        <v>80</v>
      </c>
      <c r="AY308" s="156" t="s">
        <v>158</v>
      </c>
    </row>
    <row r="309" spans="2:65" s="12" customFormat="1" ht="11.25">
      <c r="B309" s="155"/>
      <c r="D309" s="149" t="s">
        <v>171</v>
      </c>
      <c r="E309" s="156" t="s">
        <v>1</v>
      </c>
      <c r="F309" s="157" t="s">
        <v>1050</v>
      </c>
      <c r="H309" s="156" t="s">
        <v>1</v>
      </c>
      <c r="I309" s="158"/>
      <c r="L309" s="155"/>
      <c r="M309" s="159"/>
      <c r="T309" s="160"/>
      <c r="AT309" s="156" t="s">
        <v>171</v>
      </c>
      <c r="AU309" s="156" t="s">
        <v>90</v>
      </c>
      <c r="AV309" s="12" t="s">
        <v>88</v>
      </c>
      <c r="AW309" s="12" t="s">
        <v>36</v>
      </c>
      <c r="AX309" s="12" t="s">
        <v>80</v>
      </c>
      <c r="AY309" s="156" t="s">
        <v>158</v>
      </c>
    </row>
    <row r="310" spans="2:65" s="13" customFormat="1" ht="11.25">
      <c r="B310" s="161"/>
      <c r="D310" s="149" t="s">
        <v>171</v>
      </c>
      <c r="E310" s="162" t="s">
        <v>1</v>
      </c>
      <c r="F310" s="163" t="s">
        <v>1051</v>
      </c>
      <c r="H310" s="164">
        <v>3</v>
      </c>
      <c r="I310" s="165"/>
      <c r="L310" s="161"/>
      <c r="M310" s="166"/>
      <c r="T310" s="167"/>
      <c r="AT310" s="162" t="s">
        <v>171</v>
      </c>
      <c r="AU310" s="162" t="s">
        <v>90</v>
      </c>
      <c r="AV310" s="13" t="s">
        <v>90</v>
      </c>
      <c r="AW310" s="13" t="s">
        <v>36</v>
      </c>
      <c r="AX310" s="13" t="s">
        <v>80</v>
      </c>
      <c r="AY310" s="162" t="s">
        <v>158</v>
      </c>
    </row>
    <row r="311" spans="2:65" s="14" customFormat="1" ht="11.25">
      <c r="B311" s="168"/>
      <c r="D311" s="149" t="s">
        <v>171</v>
      </c>
      <c r="E311" s="169" t="s">
        <v>1</v>
      </c>
      <c r="F311" s="170" t="s">
        <v>182</v>
      </c>
      <c r="H311" s="171">
        <v>3</v>
      </c>
      <c r="I311" s="172"/>
      <c r="L311" s="168"/>
      <c r="M311" s="173"/>
      <c r="T311" s="174"/>
      <c r="AT311" s="169" t="s">
        <v>171</v>
      </c>
      <c r="AU311" s="169" t="s">
        <v>90</v>
      </c>
      <c r="AV311" s="14" t="s">
        <v>165</v>
      </c>
      <c r="AW311" s="14" t="s">
        <v>36</v>
      </c>
      <c r="AX311" s="14" t="s">
        <v>88</v>
      </c>
      <c r="AY311" s="169" t="s">
        <v>158</v>
      </c>
    </row>
    <row r="312" spans="2:65" s="1" customFormat="1" ht="16.5" customHeight="1">
      <c r="B312" s="32"/>
      <c r="C312" s="136" t="s">
        <v>379</v>
      </c>
      <c r="D312" s="136" t="s">
        <v>160</v>
      </c>
      <c r="E312" s="137" t="s">
        <v>1052</v>
      </c>
      <c r="F312" s="138" t="s">
        <v>1053</v>
      </c>
      <c r="G312" s="139" t="s">
        <v>215</v>
      </c>
      <c r="H312" s="140">
        <v>2.7</v>
      </c>
      <c r="I312" s="141"/>
      <c r="J312" s="142">
        <f>ROUND(I312*H312,2)</f>
        <v>0</v>
      </c>
      <c r="K312" s="138" t="s">
        <v>270</v>
      </c>
      <c r="L312" s="32"/>
      <c r="M312" s="143" t="s">
        <v>1</v>
      </c>
      <c r="N312" s="144" t="s">
        <v>45</v>
      </c>
      <c r="P312" s="145">
        <f>O312*H312</f>
        <v>0</v>
      </c>
      <c r="Q312" s="145">
        <v>2.4327899999999998</v>
      </c>
      <c r="R312" s="145">
        <f>Q312*H312</f>
        <v>6.5685329999999995</v>
      </c>
      <c r="S312" s="145">
        <v>0</v>
      </c>
      <c r="T312" s="146">
        <f>S312*H312</f>
        <v>0</v>
      </c>
      <c r="AR312" s="147" t="s">
        <v>165</v>
      </c>
      <c r="AT312" s="147" t="s">
        <v>160</v>
      </c>
      <c r="AU312" s="147" t="s">
        <v>90</v>
      </c>
      <c r="AY312" s="17" t="s">
        <v>158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88</v>
      </c>
      <c r="BK312" s="148">
        <f>ROUND(I312*H312,2)</f>
        <v>0</v>
      </c>
      <c r="BL312" s="17" t="s">
        <v>165</v>
      </c>
      <c r="BM312" s="147" t="s">
        <v>1054</v>
      </c>
    </row>
    <row r="313" spans="2:65" s="12" customFormat="1" ht="11.25">
      <c r="B313" s="155"/>
      <c r="D313" s="149" t="s">
        <v>171</v>
      </c>
      <c r="E313" s="156" t="s">
        <v>1</v>
      </c>
      <c r="F313" s="157" t="s">
        <v>1015</v>
      </c>
      <c r="H313" s="156" t="s">
        <v>1</v>
      </c>
      <c r="I313" s="158"/>
      <c r="L313" s="155"/>
      <c r="M313" s="159"/>
      <c r="T313" s="160"/>
      <c r="AT313" s="156" t="s">
        <v>171</v>
      </c>
      <c r="AU313" s="156" t="s">
        <v>90</v>
      </c>
      <c r="AV313" s="12" t="s">
        <v>88</v>
      </c>
      <c r="AW313" s="12" t="s">
        <v>36</v>
      </c>
      <c r="AX313" s="12" t="s">
        <v>80</v>
      </c>
      <c r="AY313" s="156" t="s">
        <v>158</v>
      </c>
    </row>
    <row r="314" spans="2:65" s="12" customFormat="1" ht="11.25">
      <c r="B314" s="155"/>
      <c r="D314" s="149" t="s">
        <v>171</v>
      </c>
      <c r="E314" s="156" t="s">
        <v>1</v>
      </c>
      <c r="F314" s="157" t="s">
        <v>1055</v>
      </c>
      <c r="H314" s="156" t="s">
        <v>1</v>
      </c>
      <c r="I314" s="158"/>
      <c r="L314" s="155"/>
      <c r="M314" s="159"/>
      <c r="T314" s="160"/>
      <c r="AT314" s="156" t="s">
        <v>171</v>
      </c>
      <c r="AU314" s="156" t="s">
        <v>90</v>
      </c>
      <c r="AV314" s="12" t="s">
        <v>88</v>
      </c>
      <c r="AW314" s="12" t="s">
        <v>36</v>
      </c>
      <c r="AX314" s="12" t="s">
        <v>80</v>
      </c>
      <c r="AY314" s="156" t="s">
        <v>158</v>
      </c>
    </row>
    <row r="315" spans="2:65" s="13" customFormat="1" ht="11.25">
      <c r="B315" s="161"/>
      <c r="D315" s="149" t="s">
        <v>171</v>
      </c>
      <c r="E315" s="162" t="s">
        <v>1</v>
      </c>
      <c r="F315" s="163" t="s">
        <v>1056</v>
      </c>
      <c r="H315" s="164">
        <v>2.7</v>
      </c>
      <c r="I315" s="165"/>
      <c r="L315" s="161"/>
      <c r="M315" s="166"/>
      <c r="T315" s="167"/>
      <c r="AT315" s="162" t="s">
        <v>171</v>
      </c>
      <c r="AU315" s="162" t="s">
        <v>90</v>
      </c>
      <c r="AV315" s="13" t="s">
        <v>90</v>
      </c>
      <c r="AW315" s="13" t="s">
        <v>36</v>
      </c>
      <c r="AX315" s="13" t="s">
        <v>80</v>
      </c>
      <c r="AY315" s="162" t="s">
        <v>158</v>
      </c>
    </row>
    <row r="316" spans="2:65" s="14" customFormat="1" ht="11.25">
      <c r="B316" s="168"/>
      <c r="D316" s="149" t="s">
        <v>171</v>
      </c>
      <c r="E316" s="169" t="s">
        <v>1</v>
      </c>
      <c r="F316" s="170" t="s">
        <v>182</v>
      </c>
      <c r="H316" s="171">
        <v>2.7</v>
      </c>
      <c r="I316" s="172"/>
      <c r="L316" s="168"/>
      <c r="M316" s="173"/>
      <c r="T316" s="174"/>
      <c r="AT316" s="169" t="s">
        <v>171</v>
      </c>
      <c r="AU316" s="169" t="s">
        <v>90</v>
      </c>
      <c r="AV316" s="14" t="s">
        <v>165</v>
      </c>
      <c r="AW316" s="14" t="s">
        <v>36</v>
      </c>
      <c r="AX316" s="14" t="s">
        <v>88</v>
      </c>
      <c r="AY316" s="169" t="s">
        <v>158</v>
      </c>
    </row>
    <row r="317" spans="2:65" s="1" customFormat="1" ht="24.2" customHeight="1">
      <c r="B317" s="32"/>
      <c r="C317" s="136" t="s">
        <v>382</v>
      </c>
      <c r="D317" s="136" t="s">
        <v>160</v>
      </c>
      <c r="E317" s="137" t="s">
        <v>631</v>
      </c>
      <c r="F317" s="138" t="s">
        <v>632</v>
      </c>
      <c r="G317" s="139" t="s">
        <v>215</v>
      </c>
      <c r="H317" s="140">
        <v>3.9</v>
      </c>
      <c r="I317" s="141"/>
      <c r="J317" s="142">
        <f>ROUND(I317*H317,2)</f>
        <v>0</v>
      </c>
      <c r="K317" s="138" t="s">
        <v>164</v>
      </c>
      <c r="L317" s="32"/>
      <c r="M317" s="143" t="s">
        <v>1</v>
      </c>
      <c r="N317" s="144" t="s">
        <v>45</v>
      </c>
      <c r="P317" s="145">
        <f>O317*H317</f>
        <v>0</v>
      </c>
      <c r="Q317" s="145">
        <v>2.13408</v>
      </c>
      <c r="R317" s="145">
        <f>Q317*H317</f>
        <v>8.3229120000000005</v>
      </c>
      <c r="S317" s="145">
        <v>0</v>
      </c>
      <c r="T317" s="146">
        <f>S317*H317</f>
        <v>0</v>
      </c>
      <c r="AR317" s="147" t="s">
        <v>165</v>
      </c>
      <c r="AT317" s="147" t="s">
        <v>160</v>
      </c>
      <c r="AU317" s="147" t="s">
        <v>90</v>
      </c>
      <c r="AY317" s="17" t="s">
        <v>158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7" t="s">
        <v>88</v>
      </c>
      <c r="BK317" s="148">
        <f>ROUND(I317*H317,2)</f>
        <v>0</v>
      </c>
      <c r="BL317" s="17" t="s">
        <v>165</v>
      </c>
      <c r="BM317" s="147" t="s">
        <v>1057</v>
      </c>
    </row>
    <row r="318" spans="2:65" s="1" customFormat="1" ht="19.5">
      <c r="B318" s="32"/>
      <c r="D318" s="149" t="s">
        <v>167</v>
      </c>
      <c r="F318" s="150" t="s">
        <v>1058</v>
      </c>
      <c r="I318" s="151"/>
      <c r="L318" s="32"/>
      <c r="M318" s="152"/>
      <c r="T318" s="56"/>
      <c r="AT318" s="17" t="s">
        <v>167</v>
      </c>
      <c r="AU318" s="17" t="s">
        <v>90</v>
      </c>
    </row>
    <row r="319" spans="2:65" s="1" customFormat="1" ht="11.25">
      <c r="B319" s="32"/>
      <c r="D319" s="153" t="s">
        <v>169</v>
      </c>
      <c r="F319" s="154" t="s">
        <v>635</v>
      </c>
      <c r="I319" s="151"/>
      <c r="L319" s="32"/>
      <c r="M319" s="152"/>
      <c r="T319" s="56"/>
      <c r="AT319" s="17" t="s">
        <v>169</v>
      </c>
      <c r="AU319" s="17" t="s">
        <v>90</v>
      </c>
    </row>
    <row r="320" spans="2:65" s="1" customFormat="1" ht="19.5">
      <c r="B320" s="32"/>
      <c r="D320" s="149" t="s">
        <v>195</v>
      </c>
      <c r="F320" s="175" t="s">
        <v>219</v>
      </c>
      <c r="I320" s="151"/>
      <c r="L320" s="32"/>
      <c r="M320" s="152"/>
      <c r="T320" s="56"/>
      <c r="AT320" s="17" t="s">
        <v>195</v>
      </c>
      <c r="AU320" s="17" t="s">
        <v>90</v>
      </c>
    </row>
    <row r="321" spans="2:65" s="12" customFormat="1" ht="11.25">
      <c r="B321" s="155"/>
      <c r="D321" s="149" t="s">
        <v>171</v>
      </c>
      <c r="E321" s="156" t="s">
        <v>1</v>
      </c>
      <c r="F321" s="157" t="s">
        <v>1015</v>
      </c>
      <c r="H321" s="156" t="s">
        <v>1</v>
      </c>
      <c r="I321" s="158"/>
      <c r="L321" s="155"/>
      <c r="M321" s="159"/>
      <c r="T321" s="160"/>
      <c r="AT321" s="156" t="s">
        <v>171</v>
      </c>
      <c r="AU321" s="156" t="s">
        <v>90</v>
      </c>
      <c r="AV321" s="12" t="s">
        <v>88</v>
      </c>
      <c r="AW321" s="12" t="s">
        <v>36</v>
      </c>
      <c r="AX321" s="12" t="s">
        <v>80</v>
      </c>
      <c r="AY321" s="156" t="s">
        <v>158</v>
      </c>
    </row>
    <row r="322" spans="2:65" s="12" customFormat="1" ht="11.25">
      <c r="B322" s="155"/>
      <c r="D322" s="149" t="s">
        <v>171</v>
      </c>
      <c r="E322" s="156" t="s">
        <v>1</v>
      </c>
      <c r="F322" s="157" t="s">
        <v>1059</v>
      </c>
      <c r="H322" s="156" t="s">
        <v>1</v>
      </c>
      <c r="I322" s="158"/>
      <c r="L322" s="155"/>
      <c r="M322" s="159"/>
      <c r="T322" s="160"/>
      <c r="AT322" s="156" t="s">
        <v>171</v>
      </c>
      <c r="AU322" s="156" t="s">
        <v>90</v>
      </c>
      <c r="AV322" s="12" t="s">
        <v>88</v>
      </c>
      <c r="AW322" s="12" t="s">
        <v>36</v>
      </c>
      <c r="AX322" s="12" t="s">
        <v>80</v>
      </c>
      <c r="AY322" s="156" t="s">
        <v>158</v>
      </c>
    </row>
    <row r="323" spans="2:65" s="13" customFormat="1" ht="11.25">
      <c r="B323" s="161"/>
      <c r="D323" s="149" t="s">
        <v>171</v>
      </c>
      <c r="E323" s="162" t="s">
        <v>1</v>
      </c>
      <c r="F323" s="163" t="s">
        <v>1060</v>
      </c>
      <c r="H323" s="164">
        <v>3.9</v>
      </c>
      <c r="I323" s="165"/>
      <c r="L323" s="161"/>
      <c r="M323" s="166"/>
      <c r="T323" s="167"/>
      <c r="AT323" s="162" t="s">
        <v>171</v>
      </c>
      <c r="AU323" s="162" t="s">
        <v>90</v>
      </c>
      <c r="AV323" s="13" t="s">
        <v>90</v>
      </c>
      <c r="AW323" s="13" t="s">
        <v>36</v>
      </c>
      <c r="AX323" s="13" t="s">
        <v>80</v>
      </c>
      <c r="AY323" s="162" t="s">
        <v>158</v>
      </c>
    </row>
    <row r="324" spans="2:65" s="14" customFormat="1" ht="11.25">
      <c r="B324" s="168"/>
      <c r="D324" s="149" t="s">
        <v>171</v>
      </c>
      <c r="E324" s="169" t="s">
        <v>1</v>
      </c>
      <c r="F324" s="170" t="s">
        <v>182</v>
      </c>
      <c r="H324" s="171">
        <v>3.9</v>
      </c>
      <c r="I324" s="172"/>
      <c r="L324" s="168"/>
      <c r="M324" s="173"/>
      <c r="T324" s="174"/>
      <c r="AT324" s="169" t="s">
        <v>171</v>
      </c>
      <c r="AU324" s="169" t="s">
        <v>90</v>
      </c>
      <c r="AV324" s="14" t="s">
        <v>165</v>
      </c>
      <c r="AW324" s="14" t="s">
        <v>36</v>
      </c>
      <c r="AX324" s="14" t="s">
        <v>88</v>
      </c>
      <c r="AY324" s="169" t="s">
        <v>158</v>
      </c>
    </row>
    <row r="325" spans="2:65" s="1" customFormat="1" ht="33" customHeight="1">
      <c r="B325" s="32"/>
      <c r="C325" s="136" t="s">
        <v>391</v>
      </c>
      <c r="D325" s="136" t="s">
        <v>160</v>
      </c>
      <c r="E325" s="137" t="s">
        <v>638</v>
      </c>
      <c r="F325" s="138" t="s">
        <v>639</v>
      </c>
      <c r="G325" s="139" t="s">
        <v>215</v>
      </c>
      <c r="H325" s="140">
        <v>3.4</v>
      </c>
      <c r="I325" s="141"/>
      <c r="J325" s="142">
        <f>ROUND(I325*H325,2)</f>
        <v>0</v>
      </c>
      <c r="K325" s="138" t="s">
        <v>270</v>
      </c>
      <c r="L325" s="32"/>
      <c r="M325" s="143" t="s">
        <v>1</v>
      </c>
      <c r="N325" s="144" t="s">
        <v>45</v>
      </c>
      <c r="P325" s="145">
        <f>O325*H325</f>
        <v>0</v>
      </c>
      <c r="Q325" s="145">
        <v>0</v>
      </c>
      <c r="R325" s="145">
        <f>Q325*H325</f>
        <v>0</v>
      </c>
      <c r="S325" s="145">
        <v>0</v>
      </c>
      <c r="T325" s="146">
        <f>S325*H325</f>
        <v>0</v>
      </c>
      <c r="AR325" s="147" t="s">
        <v>165</v>
      </c>
      <c r="AT325" s="147" t="s">
        <v>160</v>
      </c>
      <c r="AU325" s="147" t="s">
        <v>90</v>
      </c>
      <c r="AY325" s="17" t="s">
        <v>158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7" t="s">
        <v>88</v>
      </c>
      <c r="BK325" s="148">
        <f>ROUND(I325*H325,2)</f>
        <v>0</v>
      </c>
      <c r="BL325" s="17" t="s">
        <v>165</v>
      </c>
      <c r="BM325" s="147" t="s">
        <v>1061</v>
      </c>
    </row>
    <row r="326" spans="2:65" s="1" customFormat="1" ht="19.5">
      <c r="B326" s="32"/>
      <c r="D326" s="149" t="s">
        <v>167</v>
      </c>
      <c r="F326" s="150" t="s">
        <v>634</v>
      </c>
      <c r="I326" s="151"/>
      <c r="L326" s="32"/>
      <c r="M326" s="152"/>
      <c r="T326" s="56"/>
      <c r="AT326" s="17" t="s">
        <v>167</v>
      </c>
      <c r="AU326" s="17" t="s">
        <v>90</v>
      </c>
    </row>
    <row r="327" spans="2:65" s="1" customFormat="1" ht="19.5">
      <c r="B327" s="32"/>
      <c r="D327" s="149" t="s">
        <v>195</v>
      </c>
      <c r="F327" s="175" t="s">
        <v>219</v>
      </c>
      <c r="I327" s="151"/>
      <c r="L327" s="32"/>
      <c r="M327" s="152"/>
      <c r="T327" s="56"/>
      <c r="AT327" s="17" t="s">
        <v>195</v>
      </c>
      <c r="AU327" s="17" t="s">
        <v>90</v>
      </c>
    </row>
    <row r="328" spans="2:65" s="12" customFormat="1" ht="11.25">
      <c r="B328" s="155"/>
      <c r="D328" s="149" t="s">
        <v>171</v>
      </c>
      <c r="E328" s="156" t="s">
        <v>1</v>
      </c>
      <c r="F328" s="157" t="s">
        <v>1015</v>
      </c>
      <c r="H328" s="156" t="s">
        <v>1</v>
      </c>
      <c r="I328" s="158"/>
      <c r="L328" s="155"/>
      <c r="M328" s="159"/>
      <c r="T328" s="160"/>
      <c r="AT328" s="156" t="s">
        <v>171</v>
      </c>
      <c r="AU328" s="156" t="s">
        <v>90</v>
      </c>
      <c r="AV328" s="12" t="s">
        <v>88</v>
      </c>
      <c r="AW328" s="12" t="s">
        <v>36</v>
      </c>
      <c r="AX328" s="12" t="s">
        <v>80</v>
      </c>
      <c r="AY328" s="156" t="s">
        <v>158</v>
      </c>
    </row>
    <row r="329" spans="2:65" s="12" customFormat="1" ht="11.25">
      <c r="B329" s="155"/>
      <c r="D329" s="149" t="s">
        <v>171</v>
      </c>
      <c r="E329" s="156" t="s">
        <v>1</v>
      </c>
      <c r="F329" s="157" t="s">
        <v>1062</v>
      </c>
      <c r="H329" s="156" t="s">
        <v>1</v>
      </c>
      <c r="I329" s="158"/>
      <c r="L329" s="155"/>
      <c r="M329" s="159"/>
      <c r="T329" s="160"/>
      <c r="AT329" s="156" t="s">
        <v>171</v>
      </c>
      <c r="AU329" s="156" t="s">
        <v>90</v>
      </c>
      <c r="AV329" s="12" t="s">
        <v>88</v>
      </c>
      <c r="AW329" s="12" t="s">
        <v>36</v>
      </c>
      <c r="AX329" s="12" t="s">
        <v>80</v>
      </c>
      <c r="AY329" s="156" t="s">
        <v>158</v>
      </c>
    </row>
    <row r="330" spans="2:65" s="13" customFormat="1" ht="11.25">
      <c r="B330" s="161"/>
      <c r="D330" s="149" t="s">
        <v>171</v>
      </c>
      <c r="E330" s="162" t="s">
        <v>1</v>
      </c>
      <c r="F330" s="163" t="s">
        <v>1063</v>
      </c>
      <c r="H330" s="164">
        <v>3.4</v>
      </c>
      <c r="I330" s="165"/>
      <c r="L330" s="161"/>
      <c r="M330" s="166"/>
      <c r="T330" s="167"/>
      <c r="AT330" s="162" t="s">
        <v>171</v>
      </c>
      <c r="AU330" s="162" t="s">
        <v>90</v>
      </c>
      <c r="AV330" s="13" t="s">
        <v>90</v>
      </c>
      <c r="AW330" s="13" t="s">
        <v>36</v>
      </c>
      <c r="AX330" s="13" t="s">
        <v>80</v>
      </c>
      <c r="AY330" s="162" t="s">
        <v>158</v>
      </c>
    </row>
    <row r="331" spans="2:65" s="14" customFormat="1" ht="11.25">
      <c r="B331" s="168"/>
      <c r="D331" s="149" t="s">
        <v>171</v>
      </c>
      <c r="E331" s="169" t="s">
        <v>1</v>
      </c>
      <c r="F331" s="170" t="s">
        <v>182</v>
      </c>
      <c r="H331" s="171">
        <v>3.4</v>
      </c>
      <c r="I331" s="172"/>
      <c r="L331" s="168"/>
      <c r="M331" s="173"/>
      <c r="T331" s="174"/>
      <c r="AT331" s="169" t="s">
        <v>171</v>
      </c>
      <c r="AU331" s="169" t="s">
        <v>90</v>
      </c>
      <c r="AV331" s="14" t="s">
        <v>165</v>
      </c>
      <c r="AW331" s="14" t="s">
        <v>36</v>
      </c>
      <c r="AX331" s="14" t="s">
        <v>88</v>
      </c>
      <c r="AY331" s="169" t="s">
        <v>158</v>
      </c>
    </row>
    <row r="332" spans="2:65" s="1" customFormat="1" ht="24.2" customHeight="1">
      <c r="B332" s="32"/>
      <c r="C332" s="136" t="s">
        <v>399</v>
      </c>
      <c r="D332" s="136" t="s">
        <v>160</v>
      </c>
      <c r="E332" s="137" t="s">
        <v>644</v>
      </c>
      <c r="F332" s="138" t="s">
        <v>645</v>
      </c>
      <c r="G332" s="139" t="s">
        <v>163</v>
      </c>
      <c r="H332" s="140">
        <v>9.9</v>
      </c>
      <c r="I332" s="141"/>
      <c r="J332" s="142">
        <f>ROUND(I332*H332,2)</f>
        <v>0</v>
      </c>
      <c r="K332" s="138" t="s">
        <v>164</v>
      </c>
      <c r="L332" s="32"/>
      <c r="M332" s="143" t="s">
        <v>1</v>
      </c>
      <c r="N332" s="144" t="s">
        <v>45</v>
      </c>
      <c r="P332" s="145">
        <f>O332*H332</f>
        <v>0</v>
      </c>
      <c r="Q332" s="145">
        <v>0</v>
      </c>
      <c r="R332" s="145">
        <f>Q332*H332</f>
        <v>0</v>
      </c>
      <c r="S332" s="145">
        <v>0</v>
      </c>
      <c r="T332" s="146">
        <f>S332*H332</f>
        <v>0</v>
      </c>
      <c r="AR332" s="147" t="s">
        <v>165</v>
      </c>
      <c r="AT332" s="147" t="s">
        <v>160</v>
      </c>
      <c r="AU332" s="147" t="s">
        <v>90</v>
      </c>
      <c r="AY332" s="17" t="s">
        <v>158</v>
      </c>
      <c r="BE332" s="148">
        <f>IF(N332="základní",J332,0)</f>
        <v>0</v>
      </c>
      <c r="BF332" s="148">
        <f>IF(N332="snížená",J332,0)</f>
        <v>0</v>
      </c>
      <c r="BG332" s="148">
        <f>IF(N332="zákl. přenesená",J332,0)</f>
        <v>0</v>
      </c>
      <c r="BH332" s="148">
        <f>IF(N332="sníž. přenesená",J332,0)</f>
        <v>0</v>
      </c>
      <c r="BI332" s="148">
        <f>IF(N332="nulová",J332,0)</f>
        <v>0</v>
      </c>
      <c r="BJ332" s="17" t="s">
        <v>88</v>
      </c>
      <c r="BK332" s="148">
        <f>ROUND(I332*H332,2)</f>
        <v>0</v>
      </c>
      <c r="BL332" s="17" t="s">
        <v>165</v>
      </c>
      <c r="BM332" s="147" t="s">
        <v>1064</v>
      </c>
    </row>
    <row r="333" spans="2:65" s="1" customFormat="1" ht="29.25">
      <c r="B333" s="32"/>
      <c r="D333" s="149" t="s">
        <v>167</v>
      </c>
      <c r="F333" s="150" t="s">
        <v>1065</v>
      </c>
      <c r="I333" s="151"/>
      <c r="L333" s="32"/>
      <c r="M333" s="152"/>
      <c r="T333" s="56"/>
      <c r="AT333" s="17" t="s">
        <v>167</v>
      </c>
      <c r="AU333" s="17" t="s">
        <v>90</v>
      </c>
    </row>
    <row r="334" spans="2:65" s="1" customFormat="1" ht="11.25">
      <c r="B334" s="32"/>
      <c r="D334" s="153" t="s">
        <v>169</v>
      </c>
      <c r="F334" s="154" t="s">
        <v>648</v>
      </c>
      <c r="I334" s="151"/>
      <c r="L334" s="32"/>
      <c r="M334" s="152"/>
      <c r="T334" s="56"/>
      <c r="AT334" s="17" t="s">
        <v>169</v>
      </c>
      <c r="AU334" s="17" t="s">
        <v>90</v>
      </c>
    </row>
    <row r="335" spans="2:65" s="1" customFormat="1" ht="19.5">
      <c r="B335" s="32"/>
      <c r="D335" s="149" t="s">
        <v>195</v>
      </c>
      <c r="F335" s="175" t="s">
        <v>219</v>
      </c>
      <c r="I335" s="151"/>
      <c r="L335" s="32"/>
      <c r="M335" s="152"/>
      <c r="T335" s="56"/>
      <c r="AT335" s="17" t="s">
        <v>195</v>
      </c>
      <c r="AU335" s="17" t="s">
        <v>90</v>
      </c>
    </row>
    <row r="336" spans="2:65" s="12" customFormat="1" ht="11.25">
      <c r="B336" s="155"/>
      <c r="D336" s="149" t="s">
        <v>171</v>
      </c>
      <c r="E336" s="156" t="s">
        <v>1</v>
      </c>
      <c r="F336" s="157" t="s">
        <v>1059</v>
      </c>
      <c r="H336" s="156" t="s">
        <v>1</v>
      </c>
      <c r="I336" s="158"/>
      <c r="L336" s="155"/>
      <c r="M336" s="159"/>
      <c r="T336" s="160"/>
      <c r="AT336" s="156" t="s">
        <v>171</v>
      </c>
      <c r="AU336" s="156" t="s">
        <v>90</v>
      </c>
      <c r="AV336" s="12" t="s">
        <v>88</v>
      </c>
      <c r="AW336" s="12" t="s">
        <v>36</v>
      </c>
      <c r="AX336" s="12" t="s">
        <v>80</v>
      </c>
      <c r="AY336" s="156" t="s">
        <v>158</v>
      </c>
    </row>
    <row r="337" spans="2:65" s="13" customFormat="1" ht="11.25">
      <c r="B337" s="161"/>
      <c r="D337" s="149" t="s">
        <v>171</v>
      </c>
      <c r="E337" s="162" t="s">
        <v>1</v>
      </c>
      <c r="F337" s="163" t="s">
        <v>1066</v>
      </c>
      <c r="H337" s="164">
        <v>9.9</v>
      </c>
      <c r="I337" s="165"/>
      <c r="L337" s="161"/>
      <c r="M337" s="166"/>
      <c r="T337" s="167"/>
      <c r="AT337" s="162" t="s">
        <v>171</v>
      </c>
      <c r="AU337" s="162" t="s">
        <v>90</v>
      </c>
      <c r="AV337" s="13" t="s">
        <v>90</v>
      </c>
      <c r="AW337" s="13" t="s">
        <v>36</v>
      </c>
      <c r="AX337" s="13" t="s">
        <v>80</v>
      </c>
      <c r="AY337" s="162" t="s">
        <v>158</v>
      </c>
    </row>
    <row r="338" spans="2:65" s="14" customFormat="1" ht="11.25">
      <c r="B338" s="168"/>
      <c r="D338" s="149" t="s">
        <v>171</v>
      </c>
      <c r="E338" s="169" t="s">
        <v>1</v>
      </c>
      <c r="F338" s="170" t="s">
        <v>182</v>
      </c>
      <c r="H338" s="171">
        <v>9.9</v>
      </c>
      <c r="I338" s="172"/>
      <c r="L338" s="168"/>
      <c r="M338" s="173"/>
      <c r="T338" s="174"/>
      <c r="AT338" s="169" t="s">
        <v>171</v>
      </c>
      <c r="AU338" s="169" t="s">
        <v>90</v>
      </c>
      <c r="AV338" s="14" t="s">
        <v>165</v>
      </c>
      <c r="AW338" s="14" t="s">
        <v>36</v>
      </c>
      <c r="AX338" s="14" t="s">
        <v>88</v>
      </c>
      <c r="AY338" s="169" t="s">
        <v>158</v>
      </c>
    </row>
    <row r="339" spans="2:65" s="1" customFormat="1" ht="37.9" customHeight="1">
      <c r="B339" s="32"/>
      <c r="C339" s="136" t="s">
        <v>406</v>
      </c>
      <c r="D339" s="136" t="s">
        <v>160</v>
      </c>
      <c r="E339" s="137" t="s">
        <v>653</v>
      </c>
      <c r="F339" s="138" t="s">
        <v>654</v>
      </c>
      <c r="G339" s="139" t="s">
        <v>215</v>
      </c>
      <c r="H339" s="140">
        <v>11.4</v>
      </c>
      <c r="I339" s="141"/>
      <c r="J339" s="142">
        <f>ROUND(I339*H339,2)</f>
        <v>0</v>
      </c>
      <c r="K339" s="138" t="s">
        <v>270</v>
      </c>
      <c r="L339" s="32"/>
      <c r="M339" s="143" t="s">
        <v>1</v>
      </c>
      <c r="N339" s="144" t="s">
        <v>45</v>
      </c>
      <c r="P339" s="145">
        <f>O339*H339</f>
        <v>0</v>
      </c>
      <c r="Q339" s="145">
        <v>1.54</v>
      </c>
      <c r="R339" s="145">
        <f>Q339*H339</f>
        <v>17.556000000000001</v>
      </c>
      <c r="S339" s="145">
        <v>0</v>
      </c>
      <c r="T339" s="146">
        <f>S339*H339</f>
        <v>0</v>
      </c>
      <c r="AR339" s="147" t="s">
        <v>165</v>
      </c>
      <c r="AT339" s="147" t="s">
        <v>160</v>
      </c>
      <c r="AU339" s="147" t="s">
        <v>90</v>
      </c>
      <c r="AY339" s="17" t="s">
        <v>158</v>
      </c>
      <c r="BE339" s="148">
        <f>IF(N339="základní",J339,0)</f>
        <v>0</v>
      </c>
      <c r="BF339" s="148">
        <f>IF(N339="snížená",J339,0)</f>
        <v>0</v>
      </c>
      <c r="BG339" s="148">
        <f>IF(N339="zákl. přenesená",J339,0)</f>
        <v>0</v>
      </c>
      <c r="BH339" s="148">
        <f>IF(N339="sníž. přenesená",J339,0)</f>
        <v>0</v>
      </c>
      <c r="BI339" s="148">
        <f>IF(N339="nulová",J339,0)</f>
        <v>0</v>
      </c>
      <c r="BJ339" s="17" t="s">
        <v>88</v>
      </c>
      <c r="BK339" s="148">
        <f>ROUND(I339*H339,2)</f>
        <v>0</v>
      </c>
      <c r="BL339" s="17" t="s">
        <v>165</v>
      </c>
      <c r="BM339" s="147" t="s">
        <v>1067</v>
      </c>
    </row>
    <row r="340" spans="2:65" s="1" customFormat="1" ht="39">
      <c r="B340" s="32"/>
      <c r="D340" s="149" t="s">
        <v>167</v>
      </c>
      <c r="F340" s="150" t="s">
        <v>656</v>
      </c>
      <c r="I340" s="151"/>
      <c r="L340" s="32"/>
      <c r="M340" s="152"/>
      <c r="T340" s="56"/>
      <c r="AT340" s="17" t="s">
        <v>167</v>
      </c>
      <c r="AU340" s="17" t="s">
        <v>90</v>
      </c>
    </row>
    <row r="341" spans="2:65" s="1" customFormat="1" ht="19.5">
      <c r="B341" s="32"/>
      <c r="D341" s="149" t="s">
        <v>195</v>
      </c>
      <c r="F341" s="175" t="s">
        <v>219</v>
      </c>
      <c r="I341" s="151"/>
      <c r="L341" s="32"/>
      <c r="M341" s="152"/>
      <c r="T341" s="56"/>
      <c r="AT341" s="17" t="s">
        <v>195</v>
      </c>
      <c r="AU341" s="17" t="s">
        <v>90</v>
      </c>
    </row>
    <row r="342" spans="2:65" s="12" customFormat="1" ht="11.25">
      <c r="B342" s="155"/>
      <c r="D342" s="149" t="s">
        <v>171</v>
      </c>
      <c r="E342" s="156" t="s">
        <v>1</v>
      </c>
      <c r="F342" s="157" t="s">
        <v>1015</v>
      </c>
      <c r="H342" s="156" t="s">
        <v>1</v>
      </c>
      <c r="I342" s="158"/>
      <c r="L342" s="155"/>
      <c r="M342" s="159"/>
      <c r="T342" s="160"/>
      <c r="AT342" s="156" t="s">
        <v>171</v>
      </c>
      <c r="AU342" s="156" t="s">
        <v>90</v>
      </c>
      <c r="AV342" s="12" t="s">
        <v>88</v>
      </c>
      <c r="AW342" s="12" t="s">
        <v>36</v>
      </c>
      <c r="AX342" s="12" t="s">
        <v>80</v>
      </c>
      <c r="AY342" s="156" t="s">
        <v>158</v>
      </c>
    </row>
    <row r="343" spans="2:65" s="12" customFormat="1" ht="11.25">
      <c r="B343" s="155"/>
      <c r="D343" s="149" t="s">
        <v>171</v>
      </c>
      <c r="E343" s="156" t="s">
        <v>1</v>
      </c>
      <c r="F343" s="157" t="s">
        <v>1068</v>
      </c>
      <c r="H343" s="156" t="s">
        <v>1</v>
      </c>
      <c r="I343" s="158"/>
      <c r="L343" s="155"/>
      <c r="M343" s="159"/>
      <c r="T343" s="160"/>
      <c r="AT343" s="156" t="s">
        <v>171</v>
      </c>
      <c r="AU343" s="156" t="s">
        <v>90</v>
      </c>
      <c r="AV343" s="12" t="s">
        <v>88</v>
      </c>
      <c r="AW343" s="12" t="s">
        <v>36</v>
      </c>
      <c r="AX343" s="12" t="s">
        <v>80</v>
      </c>
      <c r="AY343" s="156" t="s">
        <v>158</v>
      </c>
    </row>
    <row r="344" spans="2:65" s="13" customFormat="1" ht="11.25">
      <c r="B344" s="161"/>
      <c r="D344" s="149" t="s">
        <v>171</v>
      </c>
      <c r="E344" s="162" t="s">
        <v>1</v>
      </c>
      <c r="F344" s="163" t="s">
        <v>1069</v>
      </c>
      <c r="H344" s="164">
        <v>11.4</v>
      </c>
      <c r="I344" s="165"/>
      <c r="L344" s="161"/>
      <c r="M344" s="166"/>
      <c r="T344" s="167"/>
      <c r="AT344" s="162" t="s">
        <v>171</v>
      </c>
      <c r="AU344" s="162" t="s">
        <v>90</v>
      </c>
      <c r="AV344" s="13" t="s">
        <v>90</v>
      </c>
      <c r="AW344" s="13" t="s">
        <v>36</v>
      </c>
      <c r="AX344" s="13" t="s">
        <v>80</v>
      </c>
      <c r="AY344" s="162" t="s">
        <v>158</v>
      </c>
    </row>
    <row r="345" spans="2:65" s="14" customFormat="1" ht="11.25">
      <c r="B345" s="168"/>
      <c r="D345" s="149" t="s">
        <v>171</v>
      </c>
      <c r="E345" s="169" t="s">
        <v>1</v>
      </c>
      <c r="F345" s="170" t="s">
        <v>182</v>
      </c>
      <c r="H345" s="171">
        <v>11.4</v>
      </c>
      <c r="I345" s="172"/>
      <c r="L345" s="168"/>
      <c r="M345" s="173"/>
      <c r="T345" s="174"/>
      <c r="AT345" s="169" t="s">
        <v>171</v>
      </c>
      <c r="AU345" s="169" t="s">
        <v>90</v>
      </c>
      <c r="AV345" s="14" t="s">
        <v>165</v>
      </c>
      <c r="AW345" s="14" t="s">
        <v>36</v>
      </c>
      <c r="AX345" s="14" t="s">
        <v>88</v>
      </c>
      <c r="AY345" s="169" t="s">
        <v>158</v>
      </c>
    </row>
    <row r="346" spans="2:65" s="11" customFormat="1" ht="22.9" customHeight="1">
      <c r="B346" s="124"/>
      <c r="D346" s="125" t="s">
        <v>79</v>
      </c>
      <c r="E346" s="134" t="s">
        <v>204</v>
      </c>
      <c r="F346" s="134" t="s">
        <v>1070</v>
      </c>
      <c r="I346" s="127"/>
      <c r="J346" s="135">
        <f>BK346</f>
        <v>0</v>
      </c>
      <c r="L346" s="124"/>
      <c r="M346" s="129"/>
      <c r="P346" s="130">
        <f>SUM(P347:P348)</f>
        <v>0</v>
      </c>
      <c r="R346" s="130">
        <f>SUM(R347:R348)</f>
        <v>1.6199999999999999E-2</v>
      </c>
      <c r="T346" s="131">
        <f>SUM(T347:T348)</f>
        <v>0</v>
      </c>
      <c r="AR346" s="125" t="s">
        <v>88</v>
      </c>
      <c r="AT346" s="132" t="s">
        <v>79</v>
      </c>
      <c r="AU346" s="132" t="s">
        <v>88</v>
      </c>
      <c r="AY346" s="125" t="s">
        <v>158</v>
      </c>
      <c r="BK346" s="133">
        <f>SUM(BK347:BK348)</f>
        <v>0</v>
      </c>
    </row>
    <row r="347" spans="2:65" s="1" customFormat="1" ht="37.9" customHeight="1">
      <c r="B347" s="32"/>
      <c r="C347" s="136" t="s">
        <v>415</v>
      </c>
      <c r="D347" s="136" t="s">
        <v>160</v>
      </c>
      <c r="E347" s="137" t="s">
        <v>1071</v>
      </c>
      <c r="F347" s="138" t="s">
        <v>1072</v>
      </c>
      <c r="G347" s="139" t="s">
        <v>163</v>
      </c>
      <c r="H347" s="140">
        <v>27</v>
      </c>
      <c r="I347" s="141"/>
      <c r="J347" s="142">
        <f>ROUND(I347*H347,2)</f>
        <v>0</v>
      </c>
      <c r="K347" s="138" t="s">
        <v>270</v>
      </c>
      <c r="L347" s="32"/>
      <c r="M347" s="143" t="s">
        <v>1</v>
      </c>
      <c r="N347" s="144" t="s">
        <v>45</v>
      </c>
      <c r="P347" s="145">
        <f>O347*H347</f>
        <v>0</v>
      </c>
      <c r="Q347" s="145">
        <v>5.9999999999999995E-4</v>
      </c>
      <c r="R347" s="145">
        <f>Q347*H347</f>
        <v>1.6199999999999999E-2</v>
      </c>
      <c r="S347" s="145">
        <v>0</v>
      </c>
      <c r="T347" s="146">
        <f>S347*H347</f>
        <v>0</v>
      </c>
      <c r="AR347" s="147" t="s">
        <v>165</v>
      </c>
      <c r="AT347" s="147" t="s">
        <v>160</v>
      </c>
      <c r="AU347" s="147" t="s">
        <v>90</v>
      </c>
      <c r="AY347" s="17" t="s">
        <v>158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88</v>
      </c>
      <c r="BK347" s="148">
        <f>ROUND(I347*H347,2)</f>
        <v>0</v>
      </c>
      <c r="BL347" s="17" t="s">
        <v>165</v>
      </c>
      <c r="BM347" s="147" t="s">
        <v>1073</v>
      </c>
    </row>
    <row r="348" spans="2:65" s="1" customFormat="1" ht="19.5">
      <c r="B348" s="32"/>
      <c r="D348" s="149" t="s">
        <v>167</v>
      </c>
      <c r="F348" s="150" t="s">
        <v>1074</v>
      </c>
      <c r="I348" s="151"/>
      <c r="L348" s="32"/>
      <c r="M348" s="152"/>
      <c r="T348" s="56"/>
      <c r="AT348" s="17" t="s">
        <v>167</v>
      </c>
      <c r="AU348" s="17" t="s">
        <v>90</v>
      </c>
    </row>
    <row r="349" spans="2:65" s="11" customFormat="1" ht="22.9" customHeight="1">
      <c r="B349" s="124"/>
      <c r="D349" s="125" t="s">
        <v>79</v>
      </c>
      <c r="E349" s="134" t="s">
        <v>232</v>
      </c>
      <c r="F349" s="134" t="s">
        <v>713</v>
      </c>
      <c r="I349" s="127"/>
      <c r="J349" s="135">
        <f>BK349</f>
        <v>0</v>
      </c>
      <c r="L349" s="124"/>
      <c r="M349" s="129"/>
      <c r="P349" s="130">
        <f>SUM(P350:P426)</f>
        <v>0</v>
      </c>
      <c r="R349" s="130">
        <f>SUM(R350:R426)</f>
        <v>9.7340291199999998E-2</v>
      </c>
      <c r="T349" s="131">
        <f>SUM(T350:T426)</f>
        <v>62.963999999999999</v>
      </c>
      <c r="AR349" s="125" t="s">
        <v>157</v>
      </c>
      <c r="AT349" s="132" t="s">
        <v>79</v>
      </c>
      <c r="AU349" s="132" t="s">
        <v>88</v>
      </c>
      <c r="AY349" s="125" t="s">
        <v>158</v>
      </c>
      <c r="BK349" s="133">
        <f>SUM(BK350:BK426)</f>
        <v>0</v>
      </c>
    </row>
    <row r="350" spans="2:65" s="1" customFormat="1" ht="24.2" customHeight="1">
      <c r="B350" s="32"/>
      <c r="C350" s="136" t="s">
        <v>420</v>
      </c>
      <c r="D350" s="136" t="s">
        <v>160</v>
      </c>
      <c r="E350" s="137" t="s">
        <v>1075</v>
      </c>
      <c r="F350" s="138" t="s">
        <v>1076</v>
      </c>
      <c r="G350" s="139" t="s">
        <v>176</v>
      </c>
      <c r="H350" s="140">
        <v>1</v>
      </c>
      <c r="I350" s="141"/>
      <c r="J350" s="142">
        <f>ROUND(I350*H350,2)</f>
        <v>0</v>
      </c>
      <c r="K350" s="138" t="s">
        <v>270</v>
      </c>
      <c r="L350" s="32"/>
      <c r="M350" s="143" t="s">
        <v>1</v>
      </c>
      <c r="N350" s="144" t="s">
        <v>45</v>
      </c>
      <c r="P350" s="145">
        <f>O350*H350</f>
        <v>0</v>
      </c>
      <c r="Q350" s="145">
        <v>0</v>
      </c>
      <c r="R350" s="145">
        <f>Q350*H350</f>
        <v>0</v>
      </c>
      <c r="S350" s="145">
        <v>0</v>
      </c>
      <c r="T350" s="146">
        <f>S350*H350</f>
        <v>0</v>
      </c>
      <c r="AR350" s="147" t="s">
        <v>165</v>
      </c>
      <c r="AT350" s="147" t="s">
        <v>160</v>
      </c>
      <c r="AU350" s="147" t="s">
        <v>90</v>
      </c>
      <c r="AY350" s="17" t="s">
        <v>158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7" t="s">
        <v>88</v>
      </c>
      <c r="BK350" s="148">
        <f>ROUND(I350*H350,2)</f>
        <v>0</v>
      </c>
      <c r="BL350" s="17" t="s">
        <v>165</v>
      </c>
      <c r="BM350" s="147" t="s">
        <v>1077</v>
      </c>
    </row>
    <row r="351" spans="2:65" s="12" customFormat="1" ht="11.25">
      <c r="B351" s="155"/>
      <c r="D351" s="149" t="s">
        <v>171</v>
      </c>
      <c r="E351" s="156" t="s">
        <v>1</v>
      </c>
      <c r="F351" s="157" t="s">
        <v>953</v>
      </c>
      <c r="H351" s="156" t="s">
        <v>1</v>
      </c>
      <c r="I351" s="158"/>
      <c r="L351" s="155"/>
      <c r="M351" s="159"/>
      <c r="T351" s="160"/>
      <c r="AT351" s="156" t="s">
        <v>171</v>
      </c>
      <c r="AU351" s="156" t="s">
        <v>90</v>
      </c>
      <c r="AV351" s="12" t="s">
        <v>88</v>
      </c>
      <c r="AW351" s="12" t="s">
        <v>36</v>
      </c>
      <c r="AX351" s="12" t="s">
        <v>80</v>
      </c>
      <c r="AY351" s="156" t="s">
        <v>158</v>
      </c>
    </row>
    <row r="352" spans="2:65" s="12" customFormat="1" ht="11.25">
      <c r="B352" s="155"/>
      <c r="D352" s="149" t="s">
        <v>171</v>
      </c>
      <c r="E352" s="156" t="s">
        <v>1</v>
      </c>
      <c r="F352" s="157" t="s">
        <v>984</v>
      </c>
      <c r="H352" s="156" t="s">
        <v>1</v>
      </c>
      <c r="I352" s="158"/>
      <c r="L352" s="155"/>
      <c r="M352" s="159"/>
      <c r="T352" s="160"/>
      <c r="AT352" s="156" t="s">
        <v>171</v>
      </c>
      <c r="AU352" s="156" t="s">
        <v>90</v>
      </c>
      <c r="AV352" s="12" t="s">
        <v>88</v>
      </c>
      <c r="AW352" s="12" t="s">
        <v>36</v>
      </c>
      <c r="AX352" s="12" t="s">
        <v>80</v>
      </c>
      <c r="AY352" s="156" t="s">
        <v>158</v>
      </c>
    </row>
    <row r="353" spans="2:65" s="13" customFormat="1" ht="11.25">
      <c r="B353" s="161"/>
      <c r="D353" s="149" t="s">
        <v>171</v>
      </c>
      <c r="E353" s="162" t="s">
        <v>1</v>
      </c>
      <c r="F353" s="163" t="s">
        <v>1078</v>
      </c>
      <c r="H353" s="164">
        <v>1</v>
      </c>
      <c r="I353" s="165"/>
      <c r="L353" s="161"/>
      <c r="M353" s="166"/>
      <c r="T353" s="167"/>
      <c r="AT353" s="162" t="s">
        <v>171</v>
      </c>
      <c r="AU353" s="162" t="s">
        <v>90</v>
      </c>
      <c r="AV353" s="13" t="s">
        <v>90</v>
      </c>
      <c r="AW353" s="13" t="s">
        <v>36</v>
      </c>
      <c r="AX353" s="13" t="s">
        <v>80</v>
      </c>
      <c r="AY353" s="162" t="s">
        <v>158</v>
      </c>
    </row>
    <row r="354" spans="2:65" s="14" customFormat="1" ht="11.25">
      <c r="B354" s="168"/>
      <c r="D354" s="149" t="s">
        <v>171</v>
      </c>
      <c r="E354" s="169" t="s">
        <v>1</v>
      </c>
      <c r="F354" s="170" t="s">
        <v>182</v>
      </c>
      <c r="H354" s="171">
        <v>1</v>
      </c>
      <c r="I354" s="172"/>
      <c r="L354" s="168"/>
      <c r="M354" s="173"/>
      <c r="T354" s="174"/>
      <c r="AT354" s="169" t="s">
        <v>171</v>
      </c>
      <c r="AU354" s="169" t="s">
        <v>90</v>
      </c>
      <c r="AV354" s="14" t="s">
        <v>165</v>
      </c>
      <c r="AW354" s="14" t="s">
        <v>36</v>
      </c>
      <c r="AX354" s="14" t="s">
        <v>88</v>
      </c>
      <c r="AY354" s="169" t="s">
        <v>158</v>
      </c>
    </row>
    <row r="355" spans="2:65" s="1" customFormat="1" ht="24.2" customHeight="1">
      <c r="B355" s="32"/>
      <c r="C355" s="176" t="s">
        <v>426</v>
      </c>
      <c r="D355" s="176" t="s">
        <v>336</v>
      </c>
      <c r="E355" s="177" t="s">
        <v>1079</v>
      </c>
      <c r="F355" s="178" t="s">
        <v>1080</v>
      </c>
      <c r="G355" s="179" t="s">
        <v>176</v>
      </c>
      <c r="H355" s="180">
        <v>1</v>
      </c>
      <c r="I355" s="181"/>
      <c r="J355" s="182">
        <f>ROUND(I355*H355,2)</f>
        <v>0</v>
      </c>
      <c r="K355" s="178" t="s">
        <v>270</v>
      </c>
      <c r="L355" s="183"/>
      <c r="M355" s="184" t="s">
        <v>1</v>
      </c>
      <c r="N355" s="185" t="s">
        <v>45</v>
      </c>
      <c r="P355" s="145">
        <f>O355*H355</f>
        <v>0</v>
      </c>
      <c r="Q355" s="145">
        <v>1.74E-3</v>
      </c>
      <c r="R355" s="145">
        <f>Q355*H355</f>
        <v>1.74E-3</v>
      </c>
      <c r="S355" s="145">
        <v>0</v>
      </c>
      <c r="T355" s="146">
        <f>S355*H355</f>
        <v>0</v>
      </c>
      <c r="AR355" s="147" t="s">
        <v>223</v>
      </c>
      <c r="AT355" s="147" t="s">
        <v>336</v>
      </c>
      <c r="AU355" s="147" t="s">
        <v>90</v>
      </c>
      <c r="AY355" s="17" t="s">
        <v>158</v>
      </c>
      <c r="BE355" s="148">
        <f>IF(N355="základní",J355,0)</f>
        <v>0</v>
      </c>
      <c r="BF355" s="148">
        <f>IF(N355="snížená",J355,0)</f>
        <v>0</v>
      </c>
      <c r="BG355" s="148">
        <f>IF(N355="zákl. přenesená",J355,0)</f>
        <v>0</v>
      </c>
      <c r="BH355" s="148">
        <f>IF(N355="sníž. přenesená",J355,0)</f>
        <v>0</v>
      </c>
      <c r="BI355" s="148">
        <f>IF(N355="nulová",J355,0)</f>
        <v>0</v>
      </c>
      <c r="BJ355" s="17" t="s">
        <v>88</v>
      </c>
      <c r="BK355" s="148">
        <f>ROUND(I355*H355,2)</f>
        <v>0</v>
      </c>
      <c r="BL355" s="17" t="s">
        <v>165</v>
      </c>
      <c r="BM355" s="147" t="s">
        <v>1081</v>
      </c>
    </row>
    <row r="356" spans="2:65" s="13" customFormat="1" ht="11.25">
      <c r="B356" s="161"/>
      <c r="D356" s="149" t="s">
        <v>171</v>
      </c>
      <c r="E356" s="162" t="s">
        <v>1</v>
      </c>
      <c r="F356" s="163" t="s">
        <v>88</v>
      </c>
      <c r="H356" s="164">
        <v>1</v>
      </c>
      <c r="I356" s="165"/>
      <c r="L356" s="161"/>
      <c r="M356" s="166"/>
      <c r="T356" s="167"/>
      <c r="AT356" s="162" t="s">
        <v>171</v>
      </c>
      <c r="AU356" s="162" t="s">
        <v>90</v>
      </c>
      <c r="AV356" s="13" t="s">
        <v>90</v>
      </c>
      <c r="AW356" s="13" t="s">
        <v>36</v>
      </c>
      <c r="AX356" s="13" t="s">
        <v>88</v>
      </c>
      <c r="AY356" s="162" t="s">
        <v>158</v>
      </c>
    </row>
    <row r="357" spans="2:65" s="1" customFormat="1" ht="24.2" customHeight="1">
      <c r="B357" s="32"/>
      <c r="C357" s="136" t="s">
        <v>430</v>
      </c>
      <c r="D357" s="136" t="s">
        <v>160</v>
      </c>
      <c r="E357" s="137" t="s">
        <v>1082</v>
      </c>
      <c r="F357" s="138" t="s">
        <v>1083</v>
      </c>
      <c r="G357" s="139" t="s">
        <v>176</v>
      </c>
      <c r="H357" s="140">
        <v>1</v>
      </c>
      <c r="I357" s="141"/>
      <c r="J357" s="142">
        <f>ROUND(I357*H357,2)</f>
        <v>0</v>
      </c>
      <c r="K357" s="138" t="s">
        <v>270</v>
      </c>
      <c r="L357" s="32"/>
      <c r="M357" s="143" t="s">
        <v>1</v>
      </c>
      <c r="N357" s="144" t="s">
        <v>45</v>
      </c>
      <c r="P357" s="145">
        <f>O357*H357</f>
        <v>0</v>
      </c>
      <c r="Q357" s="145">
        <v>6.9999999999999999E-4</v>
      </c>
      <c r="R357" s="145">
        <f>Q357*H357</f>
        <v>6.9999999999999999E-4</v>
      </c>
      <c r="S357" s="145">
        <v>0</v>
      </c>
      <c r="T357" s="146">
        <f>S357*H357</f>
        <v>0</v>
      </c>
      <c r="AR357" s="147" t="s">
        <v>165</v>
      </c>
      <c r="AT357" s="147" t="s">
        <v>160</v>
      </c>
      <c r="AU357" s="147" t="s">
        <v>90</v>
      </c>
      <c r="AY357" s="17" t="s">
        <v>158</v>
      </c>
      <c r="BE357" s="148">
        <f>IF(N357="základní",J357,0)</f>
        <v>0</v>
      </c>
      <c r="BF357" s="148">
        <f>IF(N357="snížená",J357,0)</f>
        <v>0</v>
      </c>
      <c r="BG357" s="148">
        <f>IF(N357="zákl. přenesená",J357,0)</f>
        <v>0</v>
      </c>
      <c r="BH357" s="148">
        <f>IF(N357="sníž. přenesená",J357,0)</f>
        <v>0</v>
      </c>
      <c r="BI357" s="148">
        <f>IF(N357="nulová",J357,0)</f>
        <v>0</v>
      </c>
      <c r="BJ357" s="17" t="s">
        <v>88</v>
      </c>
      <c r="BK357" s="148">
        <f>ROUND(I357*H357,2)</f>
        <v>0</v>
      </c>
      <c r="BL357" s="17" t="s">
        <v>165</v>
      </c>
      <c r="BM357" s="147" t="s">
        <v>1084</v>
      </c>
    </row>
    <row r="358" spans="2:65" s="1" customFormat="1" ht="19.5">
      <c r="B358" s="32"/>
      <c r="D358" s="149" t="s">
        <v>167</v>
      </c>
      <c r="F358" s="150" t="s">
        <v>1085</v>
      </c>
      <c r="I358" s="151"/>
      <c r="L358" s="32"/>
      <c r="M358" s="152"/>
      <c r="T358" s="56"/>
      <c r="AT358" s="17" t="s">
        <v>167</v>
      </c>
      <c r="AU358" s="17" t="s">
        <v>90</v>
      </c>
    </row>
    <row r="359" spans="2:65" s="12" customFormat="1" ht="11.25">
      <c r="B359" s="155"/>
      <c r="D359" s="149" t="s">
        <v>171</v>
      </c>
      <c r="E359" s="156" t="s">
        <v>1</v>
      </c>
      <c r="F359" s="157" t="s">
        <v>953</v>
      </c>
      <c r="H359" s="156" t="s">
        <v>1</v>
      </c>
      <c r="I359" s="158"/>
      <c r="L359" s="155"/>
      <c r="M359" s="159"/>
      <c r="T359" s="160"/>
      <c r="AT359" s="156" t="s">
        <v>171</v>
      </c>
      <c r="AU359" s="156" t="s">
        <v>90</v>
      </c>
      <c r="AV359" s="12" t="s">
        <v>88</v>
      </c>
      <c r="AW359" s="12" t="s">
        <v>36</v>
      </c>
      <c r="AX359" s="12" t="s">
        <v>80</v>
      </c>
      <c r="AY359" s="156" t="s">
        <v>158</v>
      </c>
    </row>
    <row r="360" spans="2:65" s="12" customFormat="1" ht="11.25">
      <c r="B360" s="155"/>
      <c r="D360" s="149" t="s">
        <v>171</v>
      </c>
      <c r="E360" s="156" t="s">
        <v>1</v>
      </c>
      <c r="F360" s="157" t="s">
        <v>1086</v>
      </c>
      <c r="H360" s="156" t="s">
        <v>1</v>
      </c>
      <c r="I360" s="158"/>
      <c r="L360" s="155"/>
      <c r="M360" s="159"/>
      <c r="T360" s="160"/>
      <c r="AT360" s="156" t="s">
        <v>171</v>
      </c>
      <c r="AU360" s="156" t="s">
        <v>90</v>
      </c>
      <c r="AV360" s="12" t="s">
        <v>88</v>
      </c>
      <c r="AW360" s="12" t="s">
        <v>36</v>
      </c>
      <c r="AX360" s="12" t="s">
        <v>80</v>
      </c>
      <c r="AY360" s="156" t="s">
        <v>158</v>
      </c>
    </row>
    <row r="361" spans="2:65" s="13" customFormat="1" ht="22.5">
      <c r="B361" s="161"/>
      <c r="D361" s="149" t="s">
        <v>171</v>
      </c>
      <c r="E361" s="162" t="s">
        <v>1</v>
      </c>
      <c r="F361" s="163" t="s">
        <v>1087</v>
      </c>
      <c r="H361" s="164">
        <v>1</v>
      </c>
      <c r="I361" s="165"/>
      <c r="L361" s="161"/>
      <c r="M361" s="166"/>
      <c r="T361" s="167"/>
      <c r="AT361" s="162" t="s">
        <v>171</v>
      </c>
      <c r="AU361" s="162" t="s">
        <v>90</v>
      </c>
      <c r="AV361" s="13" t="s">
        <v>90</v>
      </c>
      <c r="AW361" s="13" t="s">
        <v>36</v>
      </c>
      <c r="AX361" s="13" t="s">
        <v>80</v>
      </c>
      <c r="AY361" s="162" t="s">
        <v>158</v>
      </c>
    </row>
    <row r="362" spans="2:65" s="14" customFormat="1" ht="11.25">
      <c r="B362" s="168"/>
      <c r="D362" s="149" t="s">
        <v>171</v>
      </c>
      <c r="E362" s="169" t="s">
        <v>1</v>
      </c>
      <c r="F362" s="170" t="s">
        <v>182</v>
      </c>
      <c r="H362" s="171">
        <v>1</v>
      </c>
      <c r="I362" s="172"/>
      <c r="L362" s="168"/>
      <c r="M362" s="173"/>
      <c r="T362" s="174"/>
      <c r="AT362" s="169" t="s">
        <v>171</v>
      </c>
      <c r="AU362" s="169" t="s">
        <v>90</v>
      </c>
      <c r="AV362" s="14" t="s">
        <v>165</v>
      </c>
      <c r="AW362" s="14" t="s">
        <v>36</v>
      </c>
      <c r="AX362" s="14" t="s">
        <v>88</v>
      </c>
      <c r="AY362" s="169" t="s">
        <v>158</v>
      </c>
    </row>
    <row r="363" spans="2:65" s="1" customFormat="1" ht="16.5" customHeight="1">
      <c r="B363" s="32"/>
      <c r="C363" s="176" t="s">
        <v>438</v>
      </c>
      <c r="D363" s="176" t="s">
        <v>336</v>
      </c>
      <c r="E363" s="177" t="s">
        <v>1088</v>
      </c>
      <c r="F363" s="178" t="s">
        <v>1089</v>
      </c>
      <c r="G363" s="179" t="s">
        <v>176</v>
      </c>
      <c r="H363" s="180">
        <v>1</v>
      </c>
      <c r="I363" s="181"/>
      <c r="J363" s="182">
        <f>ROUND(I363*H363,2)</f>
        <v>0</v>
      </c>
      <c r="K363" s="178" t="s">
        <v>270</v>
      </c>
      <c r="L363" s="183"/>
      <c r="M363" s="184" t="s">
        <v>1</v>
      </c>
      <c r="N363" s="185" t="s">
        <v>45</v>
      </c>
      <c r="P363" s="145">
        <f>O363*H363</f>
        <v>0</v>
      </c>
      <c r="Q363" s="145">
        <v>5.4999999999999997E-3</v>
      </c>
      <c r="R363" s="145">
        <f>Q363*H363</f>
        <v>5.4999999999999997E-3</v>
      </c>
      <c r="S363" s="145">
        <v>0</v>
      </c>
      <c r="T363" s="146">
        <f>S363*H363</f>
        <v>0</v>
      </c>
      <c r="AR363" s="147" t="s">
        <v>223</v>
      </c>
      <c r="AT363" s="147" t="s">
        <v>336</v>
      </c>
      <c r="AU363" s="147" t="s">
        <v>90</v>
      </c>
      <c r="AY363" s="17" t="s">
        <v>158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88</v>
      </c>
      <c r="BK363" s="148">
        <f>ROUND(I363*H363,2)</f>
        <v>0</v>
      </c>
      <c r="BL363" s="17" t="s">
        <v>165</v>
      </c>
      <c r="BM363" s="147" t="s">
        <v>1090</v>
      </c>
    </row>
    <row r="364" spans="2:65" s="12" customFormat="1" ht="11.25">
      <c r="B364" s="155"/>
      <c r="D364" s="149" t="s">
        <v>171</v>
      </c>
      <c r="E364" s="156" t="s">
        <v>1</v>
      </c>
      <c r="F364" s="157" t="s">
        <v>1091</v>
      </c>
      <c r="H364" s="156" t="s">
        <v>1</v>
      </c>
      <c r="I364" s="158"/>
      <c r="L364" s="155"/>
      <c r="M364" s="159"/>
      <c r="T364" s="160"/>
      <c r="AT364" s="156" t="s">
        <v>171</v>
      </c>
      <c r="AU364" s="156" t="s">
        <v>90</v>
      </c>
      <c r="AV364" s="12" t="s">
        <v>88</v>
      </c>
      <c r="AW364" s="12" t="s">
        <v>36</v>
      </c>
      <c r="AX364" s="12" t="s">
        <v>80</v>
      </c>
      <c r="AY364" s="156" t="s">
        <v>158</v>
      </c>
    </row>
    <row r="365" spans="2:65" s="13" customFormat="1" ht="11.25">
      <c r="B365" s="161"/>
      <c r="D365" s="149" t="s">
        <v>171</v>
      </c>
      <c r="E365" s="162" t="s">
        <v>1</v>
      </c>
      <c r="F365" s="163" t="s">
        <v>88</v>
      </c>
      <c r="H365" s="164">
        <v>1</v>
      </c>
      <c r="I365" s="165"/>
      <c r="L365" s="161"/>
      <c r="M365" s="166"/>
      <c r="T365" s="167"/>
      <c r="AT365" s="162" t="s">
        <v>171</v>
      </c>
      <c r="AU365" s="162" t="s">
        <v>90</v>
      </c>
      <c r="AV365" s="13" t="s">
        <v>90</v>
      </c>
      <c r="AW365" s="13" t="s">
        <v>36</v>
      </c>
      <c r="AX365" s="13" t="s">
        <v>80</v>
      </c>
      <c r="AY365" s="162" t="s">
        <v>158</v>
      </c>
    </row>
    <row r="366" spans="2:65" s="14" customFormat="1" ht="11.25">
      <c r="B366" s="168"/>
      <c r="D366" s="149" t="s">
        <v>171</v>
      </c>
      <c r="E366" s="169" t="s">
        <v>1</v>
      </c>
      <c r="F366" s="170" t="s">
        <v>182</v>
      </c>
      <c r="H366" s="171">
        <v>1</v>
      </c>
      <c r="I366" s="172"/>
      <c r="L366" s="168"/>
      <c r="M366" s="173"/>
      <c r="T366" s="174"/>
      <c r="AT366" s="169" t="s">
        <v>171</v>
      </c>
      <c r="AU366" s="169" t="s">
        <v>90</v>
      </c>
      <c r="AV366" s="14" t="s">
        <v>165</v>
      </c>
      <c r="AW366" s="14" t="s">
        <v>36</v>
      </c>
      <c r="AX366" s="14" t="s">
        <v>88</v>
      </c>
      <c r="AY366" s="169" t="s">
        <v>158</v>
      </c>
    </row>
    <row r="367" spans="2:65" s="1" customFormat="1" ht="16.5" customHeight="1">
      <c r="B367" s="32"/>
      <c r="C367" s="176" t="s">
        <v>445</v>
      </c>
      <c r="D367" s="176" t="s">
        <v>336</v>
      </c>
      <c r="E367" s="177" t="s">
        <v>1092</v>
      </c>
      <c r="F367" s="178" t="s">
        <v>1093</v>
      </c>
      <c r="G367" s="179" t="s">
        <v>176</v>
      </c>
      <c r="H367" s="180">
        <v>1</v>
      </c>
      <c r="I367" s="181"/>
      <c r="J367" s="182">
        <f>ROUND(I367*H367,2)</f>
        <v>0</v>
      </c>
      <c r="K367" s="178" t="s">
        <v>270</v>
      </c>
      <c r="L367" s="183"/>
      <c r="M367" s="184" t="s">
        <v>1</v>
      </c>
      <c r="N367" s="185" t="s">
        <v>45</v>
      </c>
      <c r="P367" s="145">
        <f>O367*H367</f>
        <v>0</v>
      </c>
      <c r="Q367" s="145">
        <v>0</v>
      </c>
      <c r="R367" s="145">
        <f>Q367*H367</f>
        <v>0</v>
      </c>
      <c r="S367" s="145">
        <v>0</v>
      </c>
      <c r="T367" s="146">
        <f>S367*H367</f>
        <v>0</v>
      </c>
      <c r="AR367" s="147" t="s">
        <v>223</v>
      </c>
      <c r="AT367" s="147" t="s">
        <v>336</v>
      </c>
      <c r="AU367" s="147" t="s">
        <v>90</v>
      </c>
      <c r="AY367" s="17" t="s">
        <v>158</v>
      </c>
      <c r="BE367" s="148">
        <f>IF(N367="základní",J367,0)</f>
        <v>0</v>
      </c>
      <c r="BF367" s="148">
        <f>IF(N367="snížená",J367,0)</f>
        <v>0</v>
      </c>
      <c r="BG367" s="148">
        <f>IF(N367="zákl. přenesená",J367,0)</f>
        <v>0</v>
      </c>
      <c r="BH367" s="148">
        <f>IF(N367="sníž. přenesená",J367,0)</f>
        <v>0</v>
      </c>
      <c r="BI367" s="148">
        <f>IF(N367="nulová",J367,0)</f>
        <v>0</v>
      </c>
      <c r="BJ367" s="17" t="s">
        <v>88</v>
      </c>
      <c r="BK367" s="148">
        <f>ROUND(I367*H367,2)</f>
        <v>0</v>
      </c>
      <c r="BL367" s="17" t="s">
        <v>165</v>
      </c>
      <c r="BM367" s="147" t="s">
        <v>1094</v>
      </c>
    </row>
    <row r="368" spans="2:65" s="1" customFormat="1" ht="16.5" customHeight="1">
      <c r="B368" s="32"/>
      <c r="C368" s="176" t="s">
        <v>452</v>
      </c>
      <c r="D368" s="176" t="s">
        <v>336</v>
      </c>
      <c r="E368" s="177" t="s">
        <v>1095</v>
      </c>
      <c r="F368" s="178" t="s">
        <v>1096</v>
      </c>
      <c r="G368" s="179" t="s">
        <v>176</v>
      </c>
      <c r="H368" s="180">
        <v>1</v>
      </c>
      <c r="I368" s="181"/>
      <c r="J368" s="182">
        <f>ROUND(I368*H368,2)</f>
        <v>0</v>
      </c>
      <c r="K368" s="178" t="s">
        <v>270</v>
      </c>
      <c r="L368" s="183"/>
      <c r="M368" s="184" t="s">
        <v>1</v>
      </c>
      <c r="N368" s="185" t="s">
        <v>45</v>
      </c>
      <c r="P368" s="145">
        <f>O368*H368</f>
        <v>0</v>
      </c>
      <c r="Q368" s="145">
        <v>2.8E-3</v>
      </c>
      <c r="R368" s="145">
        <f>Q368*H368</f>
        <v>2.8E-3</v>
      </c>
      <c r="S368" s="145">
        <v>0</v>
      </c>
      <c r="T368" s="146">
        <f>S368*H368</f>
        <v>0</v>
      </c>
      <c r="AR368" s="147" t="s">
        <v>223</v>
      </c>
      <c r="AT368" s="147" t="s">
        <v>336</v>
      </c>
      <c r="AU368" s="147" t="s">
        <v>90</v>
      </c>
      <c r="AY368" s="17" t="s">
        <v>158</v>
      </c>
      <c r="BE368" s="148">
        <f>IF(N368="základní",J368,0)</f>
        <v>0</v>
      </c>
      <c r="BF368" s="148">
        <f>IF(N368="snížená",J368,0)</f>
        <v>0</v>
      </c>
      <c r="BG368" s="148">
        <f>IF(N368="zákl. přenesená",J368,0)</f>
        <v>0</v>
      </c>
      <c r="BH368" s="148">
        <f>IF(N368="sníž. přenesená",J368,0)</f>
        <v>0</v>
      </c>
      <c r="BI368" s="148">
        <f>IF(N368="nulová",J368,0)</f>
        <v>0</v>
      </c>
      <c r="BJ368" s="17" t="s">
        <v>88</v>
      </c>
      <c r="BK368" s="148">
        <f>ROUND(I368*H368,2)</f>
        <v>0</v>
      </c>
      <c r="BL368" s="17" t="s">
        <v>165</v>
      </c>
      <c r="BM368" s="147" t="s">
        <v>1097</v>
      </c>
    </row>
    <row r="369" spans="2:65" s="1" customFormat="1" ht="29.25">
      <c r="B369" s="32"/>
      <c r="D369" s="149" t="s">
        <v>195</v>
      </c>
      <c r="F369" s="175" t="s">
        <v>1098</v>
      </c>
      <c r="I369" s="151"/>
      <c r="L369" s="32"/>
      <c r="M369" s="152"/>
      <c r="T369" s="56"/>
      <c r="AT369" s="17" t="s">
        <v>195</v>
      </c>
      <c r="AU369" s="17" t="s">
        <v>90</v>
      </c>
    </row>
    <row r="370" spans="2:65" s="13" customFormat="1" ht="11.25">
      <c r="B370" s="161"/>
      <c r="D370" s="149" t="s">
        <v>171</v>
      </c>
      <c r="E370" s="162" t="s">
        <v>1</v>
      </c>
      <c r="F370" s="163" t="s">
        <v>88</v>
      </c>
      <c r="H370" s="164">
        <v>1</v>
      </c>
      <c r="I370" s="165"/>
      <c r="L370" s="161"/>
      <c r="M370" s="166"/>
      <c r="T370" s="167"/>
      <c r="AT370" s="162" t="s">
        <v>171</v>
      </c>
      <c r="AU370" s="162" t="s">
        <v>90</v>
      </c>
      <c r="AV370" s="13" t="s">
        <v>90</v>
      </c>
      <c r="AW370" s="13" t="s">
        <v>36</v>
      </c>
      <c r="AX370" s="13" t="s">
        <v>88</v>
      </c>
      <c r="AY370" s="162" t="s">
        <v>158</v>
      </c>
    </row>
    <row r="371" spans="2:65" s="1" customFormat="1" ht="37.9" customHeight="1">
      <c r="B371" s="32"/>
      <c r="C371" s="136" t="s">
        <v>460</v>
      </c>
      <c r="D371" s="136" t="s">
        <v>160</v>
      </c>
      <c r="E371" s="137" t="s">
        <v>715</v>
      </c>
      <c r="F371" s="138" t="s">
        <v>1099</v>
      </c>
      <c r="G371" s="139" t="s">
        <v>717</v>
      </c>
      <c r="H371" s="140">
        <v>23.6</v>
      </c>
      <c r="I371" s="141"/>
      <c r="J371" s="142">
        <f>ROUND(I371*H371,2)</f>
        <v>0</v>
      </c>
      <c r="K371" s="138" t="s">
        <v>270</v>
      </c>
      <c r="L371" s="32"/>
      <c r="M371" s="143" t="s">
        <v>1</v>
      </c>
      <c r="N371" s="144" t="s">
        <v>45</v>
      </c>
      <c r="P371" s="145">
        <f>O371*H371</f>
        <v>0</v>
      </c>
      <c r="Q371" s="145">
        <v>3.0000000000000001E-5</v>
      </c>
      <c r="R371" s="145">
        <f>Q371*H371</f>
        <v>7.0800000000000008E-4</v>
      </c>
      <c r="S371" s="145">
        <v>0</v>
      </c>
      <c r="T371" s="146">
        <f>S371*H371</f>
        <v>0</v>
      </c>
      <c r="AR371" s="147" t="s">
        <v>165</v>
      </c>
      <c r="AT371" s="147" t="s">
        <v>160</v>
      </c>
      <c r="AU371" s="147" t="s">
        <v>90</v>
      </c>
      <c r="AY371" s="17" t="s">
        <v>158</v>
      </c>
      <c r="BE371" s="148">
        <f>IF(N371="základní",J371,0)</f>
        <v>0</v>
      </c>
      <c r="BF371" s="148">
        <f>IF(N371="snížená",J371,0)</f>
        <v>0</v>
      </c>
      <c r="BG371" s="148">
        <f>IF(N371="zákl. přenesená",J371,0)</f>
        <v>0</v>
      </c>
      <c r="BH371" s="148">
        <f>IF(N371="sníž. přenesená",J371,0)</f>
        <v>0</v>
      </c>
      <c r="BI371" s="148">
        <f>IF(N371="nulová",J371,0)</f>
        <v>0</v>
      </c>
      <c r="BJ371" s="17" t="s">
        <v>88</v>
      </c>
      <c r="BK371" s="148">
        <f>ROUND(I371*H371,2)</f>
        <v>0</v>
      </c>
      <c r="BL371" s="17" t="s">
        <v>165</v>
      </c>
      <c r="BM371" s="147" t="s">
        <v>1100</v>
      </c>
    </row>
    <row r="372" spans="2:65" s="13" customFormat="1" ht="11.25">
      <c r="B372" s="161"/>
      <c r="D372" s="149" t="s">
        <v>171</v>
      </c>
      <c r="E372" s="162" t="s">
        <v>1</v>
      </c>
      <c r="F372" s="163" t="s">
        <v>1101</v>
      </c>
      <c r="H372" s="164">
        <v>23.6</v>
      </c>
      <c r="I372" s="165"/>
      <c r="L372" s="161"/>
      <c r="M372" s="166"/>
      <c r="T372" s="167"/>
      <c r="AT372" s="162" t="s">
        <v>171</v>
      </c>
      <c r="AU372" s="162" t="s">
        <v>90</v>
      </c>
      <c r="AV372" s="13" t="s">
        <v>90</v>
      </c>
      <c r="AW372" s="13" t="s">
        <v>36</v>
      </c>
      <c r="AX372" s="13" t="s">
        <v>80</v>
      </c>
      <c r="AY372" s="162" t="s">
        <v>158</v>
      </c>
    </row>
    <row r="373" spans="2:65" s="14" customFormat="1" ht="11.25">
      <c r="B373" s="168"/>
      <c r="D373" s="149" t="s">
        <v>171</v>
      </c>
      <c r="E373" s="169" t="s">
        <v>1</v>
      </c>
      <c r="F373" s="170" t="s">
        <v>182</v>
      </c>
      <c r="H373" s="171">
        <v>23.6</v>
      </c>
      <c r="I373" s="172"/>
      <c r="L373" s="168"/>
      <c r="M373" s="173"/>
      <c r="T373" s="174"/>
      <c r="AT373" s="169" t="s">
        <v>171</v>
      </c>
      <c r="AU373" s="169" t="s">
        <v>90</v>
      </c>
      <c r="AV373" s="14" t="s">
        <v>165</v>
      </c>
      <c r="AW373" s="14" t="s">
        <v>36</v>
      </c>
      <c r="AX373" s="14" t="s">
        <v>88</v>
      </c>
      <c r="AY373" s="169" t="s">
        <v>158</v>
      </c>
    </row>
    <row r="374" spans="2:65" s="1" customFormat="1" ht="24.2" customHeight="1">
      <c r="B374" s="32"/>
      <c r="C374" s="136" t="s">
        <v>468</v>
      </c>
      <c r="D374" s="136" t="s">
        <v>160</v>
      </c>
      <c r="E374" s="137" t="s">
        <v>1102</v>
      </c>
      <c r="F374" s="138" t="s">
        <v>1103</v>
      </c>
      <c r="G374" s="139" t="s">
        <v>717</v>
      </c>
      <c r="H374" s="140">
        <v>23.6</v>
      </c>
      <c r="I374" s="141"/>
      <c r="J374" s="142">
        <f>ROUND(I374*H374,2)</f>
        <v>0</v>
      </c>
      <c r="K374" s="138" t="s">
        <v>270</v>
      </c>
      <c r="L374" s="32"/>
      <c r="M374" s="143" t="s">
        <v>1</v>
      </c>
      <c r="N374" s="144" t="s">
        <v>45</v>
      </c>
      <c r="P374" s="145">
        <f>O374*H374</f>
        <v>0</v>
      </c>
      <c r="Q374" s="145">
        <v>1.3699999999999999E-3</v>
      </c>
      <c r="R374" s="145">
        <f>Q374*H374</f>
        <v>3.2332E-2</v>
      </c>
      <c r="S374" s="145">
        <v>0</v>
      </c>
      <c r="T374" s="146">
        <f>S374*H374</f>
        <v>0</v>
      </c>
      <c r="AR374" s="147" t="s">
        <v>165</v>
      </c>
      <c r="AT374" s="147" t="s">
        <v>160</v>
      </c>
      <c r="AU374" s="147" t="s">
        <v>90</v>
      </c>
      <c r="AY374" s="17" t="s">
        <v>158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88</v>
      </c>
      <c r="BK374" s="148">
        <f>ROUND(I374*H374,2)</f>
        <v>0</v>
      </c>
      <c r="BL374" s="17" t="s">
        <v>165</v>
      </c>
      <c r="BM374" s="147" t="s">
        <v>1104</v>
      </c>
    </row>
    <row r="375" spans="2:65" s="13" customFormat="1" ht="11.25">
      <c r="B375" s="161"/>
      <c r="D375" s="149" t="s">
        <v>171</v>
      </c>
      <c r="E375" s="162" t="s">
        <v>1</v>
      </c>
      <c r="F375" s="163" t="s">
        <v>1101</v>
      </c>
      <c r="H375" s="164">
        <v>23.6</v>
      </c>
      <c r="I375" s="165"/>
      <c r="L375" s="161"/>
      <c r="M375" s="166"/>
      <c r="T375" s="167"/>
      <c r="AT375" s="162" t="s">
        <v>171</v>
      </c>
      <c r="AU375" s="162" t="s">
        <v>90</v>
      </c>
      <c r="AV375" s="13" t="s">
        <v>90</v>
      </c>
      <c r="AW375" s="13" t="s">
        <v>36</v>
      </c>
      <c r="AX375" s="13" t="s">
        <v>80</v>
      </c>
      <c r="AY375" s="162" t="s">
        <v>158</v>
      </c>
    </row>
    <row r="376" spans="2:65" s="14" customFormat="1" ht="11.25">
      <c r="B376" s="168"/>
      <c r="D376" s="149" t="s">
        <v>171</v>
      </c>
      <c r="E376" s="169" t="s">
        <v>1</v>
      </c>
      <c r="F376" s="170" t="s">
        <v>182</v>
      </c>
      <c r="H376" s="171">
        <v>23.6</v>
      </c>
      <c r="I376" s="172"/>
      <c r="L376" s="168"/>
      <c r="M376" s="173"/>
      <c r="T376" s="174"/>
      <c r="AT376" s="169" t="s">
        <v>171</v>
      </c>
      <c r="AU376" s="169" t="s">
        <v>90</v>
      </c>
      <c r="AV376" s="14" t="s">
        <v>165</v>
      </c>
      <c r="AW376" s="14" t="s">
        <v>36</v>
      </c>
      <c r="AX376" s="14" t="s">
        <v>88</v>
      </c>
      <c r="AY376" s="169" t="s">
        <v>158</v>
      </c>
    </row>
    <row r="377" spans="2:65" s="1" customFormat="1" ht="24.2" customHeight="1">
      <c r="B377" s="32"/>
      <c r="C377" s="136" t="s">
        <v>473</v>
      </c>
      <c r="D377" s="136" t="s">
        <v>160</v>
      </c>
      <c r="E377" s="137" t="s">
        <v>734</v>
      </c>
      <c r="F377" s="138" t="s">
        <v>735</v>
      </c>
      <c r="G377" s="139" t="s">
        <v>717</v>
      </c>
      <c r="H377" s="140">
        <v>17.899999999999999</v>
      </c>
      <c r="I377" s="141"/>
      <c r="J377" s="142">
        <f>ROUND(I377*H377,2)</f>
        <v>0</v>
      </c>
      <c r="K377" s="138" t="s">
        <v>270</v>
      </c>
      <c r="L377" s="32"/>
      <c r="M377" s="143" t="s">
        <v>1</v>
      </c>
      <c r="N377" s="144" t="s">
        <v>45</v>
      </c>
      <c r="P377" s="145">
        <f>O377*H377</f>
        <v>0</v>
      </c>
      <c r="Q377" s="145">
        <v>1.3699999999999999E-3</v>
      </c>
      <c r="R377" s="145">
        <f>Q377*H377</f>
        <v>2.4522999999999996E-2</v>
      </c>
      <c r="S377" s="145">
        <v>0</v>
      </c>
      <c r="T377" s="146">
        <f>S377*H377</f>
        <v>0</v>
      </c>
      <c r="AR377" s="147" t="s">
        <v>165</v>
      </c>
      <c r="AT377" s="147" t="s">
        <v>160</v>
      </c>
      <c r="AU377" s="147" t="s">
        <v>90</v>
      </c>
      <c r="AY377" s="17" t="s">
        <v>158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88</v>
      </c>
      <c r="BK377" s="148">
        <f>ROUND(I377*H377,2)</f>
        <v>0</v>
      </c>
      <c r="BL377" s="17" t="s">
        <v>165</v>
      </c>
      <c r="BM377" s="147" t="s">
        <v>1105</v>
      </c>
    </row>
    <row r="378" spans="2:65" s="12" customFormat="1" ht="11.25">
      <c r="B378" s="155"/>
      <c r="D378" s="149" t="s">
        <v>171</v>
      </c>
      <c r="E378" s="156" t="s">
        <v>1</v>
      </c>
      <c r="F378" s="157" t="s">
        <v>737</v>
      </c>
      <c r="H378" s="156" t="s">
        <v>1</v>
      </c>
      <c r="I378" s="158"/>
      <c r="L378" s="155"/>
      <c r="M378" s="159"/>
      <c r="T378" s="160"/>
      <c r="AT378" s="156" t="s">
        <v>171</v>
      </c>
      <c r="AU378" s="156" t="s">
        <v>90</v>
      </c>
      <c r="AV378" s="12" t="s">
        <v>88</v>
      </c>
      <c r="AW378" s="12" t="s">
        <v>36</v>
      </c>
      <c r="AX378" s="12" t="s">
        <v>80</v>
      </c>
      <c r="AY378" s="156" t="s">
        <v>158</v>
      </c>
    </row>
    <row r="379" spans="2:65" s="13" customFormat="1" ht="11.25">
      <c r="B379" s="161"/>
      <c r="D379" s="149" t="s">
        <v>171</v>
      </c>
      <c r="E379" s="162" t="s">
        <v>1</v>
      </c>
      <c r="F379" s="163" t="s">
        <v>1106</v>
      </c>
      <c r="H379" s="164">
        <v>17.899999999999999</v>
      </c>
      <c r="I379" s="165"/>
      <c r="L379" s="161"/>
      <c r="M379" s="166"/>
      <c r="T379" s="167"/>
      <c r="AT379" s="162" t="s">
        <v>171</v>
      </c>
      <c r="AU379" s="162" t="s">
        <v>90</v>
      </c>
      <c r="AV379" s="13" t="s">
        <v>90</v>
      </c>
      <c r="AW379" s="13" t="s">
        <v>36</v>
      </c>
      <c r="AX379" s="13" t="s">
        <v>80</v>
      </c>
      <c r="AY379" s="162" t="s">
        <v>158</v>
      </c>
    </row>
    <row r="380" spans="2:65" s="14" customFormat="1" ht="11.25">
      <c r="B380" s="168"/>
      <c r="D380" s="149" t="s">
        <v>171</v>
      </c>
      <c r="E380" s="169" t="s">
        <v>1</v>
      </c>
      <c r="F380" s="170" t="s">
        <v>182</v>
      </c>
      <c r="H380" s="171">
        <v>17.899999999999999</v>
      </c>
      <c r="I380" s="172"/>
      <c r="L380" s="168"/>
      <c r="M380" s="173"/>
      <c r="T380" s="174"/>
      <c r="AT380" s="169" t="s">
        <v>171</v>
      </c>
      <c r="AU380" s="169" t="s">
        <v>90</v>
      </c>
      <c r="AV380" s="14" t="s">
        <v>165</v>
      </c>
      <c r="AW380" s="14" t="s">
        <v>36</v>
      </c>
      <c r="AX380" s="14" t="s">
        <v>88</v>
      </c>
      <c r="AY380" s="169" t="s">
        <v>158</v>
      </c>
    </row>
    <row r="381" spans="2:65" s="1" customFormat="1" ht="21.75" customHeight="1">
      <c r="B381" s="32"/>
      <c r="C381" s="136" t="s">
        <v>483</v>
      </c>
      <c r="D381" s="136" t="s">
        <v>160</v>
      </c>
      <c r="E381" s="137" t="s">
        <v>741</v>
      </c>
      <c r="F381" s="138" t="s">
        <v>742</v>
      </c>
      <c r="G381" s="139" t="s">
        <v>356</v>
      </c>
      <c r="H381" s="140">
        <v>30.24</v>
      </c>
      <c r="I381" s="141"/>
      <c r="J381" s="142">
        <f>ROUND(I381*H381,2)</f>
        <v>0</v>
      </c>
      <c r="K381" s="138" t="s">
        <v>743</v>
      </c>
      <c r="L381" s="32"/>
      <c r="M381" s="143" t="s">
        <v>1</v>
      </c>
      <c r="N381" s="144" t="s">
        <v>45</v>
      </c>
      <c r="P381" s="145">
        <f>O381*H381</f>
        <v>0</v>
      </c>
      <c r="Q381" s="145">
        <v>4.4000000000000002E-4</v>
      </c>
      <c r="R381" s="145">
        <f>Q381*H381</f>
        <v>1.3305599999999999E-2</v>
      </c>
      <c r="S381" s="145">
        <v>0</v>
      </c>
      <c r="T381" s="146">
        <f>S381*H381</f>
        <v>0</v>
      </c>
      <c r="AR381" s="147" t="s">
        <v>165</v>
      </c>
      <c r="AT381" s="147" t="s">
        <v>160</v>
      </c>
      <c r="AU381" s="147" t="s">
        <v>90</v>
      </c>
      <c r="AY381" s="17" t="s">
        <v>158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7" t="s">
        <v>88</v>
      </c>
      <c r="BK381" s="148">
        <f>ROUND(I381*H381,2)</f>
        <v>0</v>
      </c>
      <c r="BL381" s="17" t="s">
        <v>165</v>
      </c>
      <c r="BM381" s="147" t="s">
        <v>1107</v>
      </c>
    </row>
    <row r="382" spans="2:65" s="12" customFormat="1" ht="11.25">
      <c r="B382" s="155"/>
      <c r="D382" s="149" t="s">
        <v>171</v>
      </c>
      <c r="E382" s="156" t="s">
        <v>1</v>
      </c>
      <c r="F382" s="157" t="s">
        <v>745</v>
      </c>
      <c r="H382" s="156" t="s">
        <v>1</v>
      </c>
      <c r="I382" s="158"/>
      <c r="L382" s="155"/>
      <c r="M382" s="159"/>
      <c r="T382" s="160"/>
      <c r="AT382" s="156" t="s">
        <v>171</v>
      </c>
      <c r="AU382" s="156" t="s">
        <v>90</v>
      </c>
      <c r="AV382" s="12" t="s">
        <v>88</v>
      </c>
      <c r="AW382" s="12" t="s">
        <v>36</v>
      </c>
      <c r="AX382" s="12" t="s">
        <v>80</v>
      </c>
      <c r="AY382" s="156" t="s">
        <v>158</v>
      </c>
    </row>
    <row r="383" spans="2:65" s="12" customFormat="1" ht="11.25">
      <c r="B383" s="155"/>
      <c r="D383" s="149" t="s">
        <v>171</v>
      </c>
      <c r="E383" s="156" t="s">
        <v>1</v>
      </c>
      <c r="F383" s="157" t="s">
        <v>746</v>
      </c>
      <c r="H383" s="156" t="s">
        <v>1</v>
      </c>
      <c r="I383" s="158"/>
      <c r="L383" s="155"/>
      <c r="M383" s="159"/>
      <c r="T383" s="160"/>
      <c r="AT383" s="156" t="s">
        <v>171</v>
      </c>
      <c r="AU383" s="156" t="s">
        <v>90</v>
      </c>
      <c r="AV383" s="12" t="s">
        <v>88</v>
      </c>
      <c r="AW383" s="12" t="s">
        <v>36</v>
      </c>
      <c r="AX383" s="12" t="s">
        <v>80</v>
      </c>
      <c r="AY383" s="156" t="s">
        <v>158</v>
      </c>
    </row>
    <row r="384" spans="2:65" s="13" customFormat="1" ht="11.25">
      <c r="B384" s="161"/>
      <c r="D384" s="149" t="s">
        <v>171</v>
      </c>
      <c r="E384" s="162" t="s">
        <v>1</v>
      </c>
      <c r="F384" s="163" t="s">
        <v>1108</v>
      </c>
      <c r="H384" s="164">
        <v>30.24</v>
      </c>
      <c r="I384" s="165"/>
      <c r="L384" s="161"/>
      <c r="M384" s="166"/>
      <c r="T384" s="167"/>
      <c r="AT384" s="162" t="s">
        <v>171</v>
      </c>
      <c r="AU384" s="162" t="s">
        <v>90</v>
      </c>
      <c r="AV384" s="13" t="s">
        <v>90</v>
      </c>
      <c r="AW384" s="13" t="s">
        <v>36</v>
      </c>
      <c r="AX384" s="13" t="s">
        <v>80</v>
      </c>
      <c r="AY384" s="162" t="s">
        <v>158</v>
      </c>
    </row>
    <row r="385" spans="2:65" s="14" customFormat="1" ht="11.25">
      <c r="B385" s="168"/>
      <c r="D385" s="149" t="s">
        <v>171</v>
      </c>
      <c r="E385" s="169" t="s">
        <v>1</v>
      </c>
      <c r="F385" s="170" t="s">
        <v>182</v>
      </c>
      <c r="H385" s="171">
        <v>30.24</v>
      </c>
      <c r="I385" s="172"/>
      <c r="L385" s="168"/>
      <c r="M385" s="173"/>
      <c r="T385" s="174"/>
      <c r="AT385" s="169" t="s">
        <v>171</v>
      </c>
      <c r="AU385" s="169" t="s">
        <v>90</v>
      </c>
      <c r="AV385" s="14" t="s">
        <v>165</v>
      </c>
      <c r="AW385" s="14" t="s">
        <v>36</v>
      </c>
      <c r="AX385" s="14" t="s">
        <v>88</v>
      </c>
      <c r="AY385" s="169" t="s">
        <v>158</v>
      </c>
    </row>
    <row r="386" spans="2:65" s="1" customFormat="1" ht="24.2" customHeight="1">
      <c r="B386" s="32"/>
      <c r="C386" s="176" t="s">
        <v>493</v>
      </c>
      <c r="D386" s="176" t="s">
        <v>336</v>
      </c>
      <c r="E386" s="177" t="s">
        <v>749</v>
      </c>
      <c r="F386" s="178" t="s">
        <v>750</v>
      </c>
      <c r="G386" s="179" t="s">
        <v>339</v>
      </c>
      <c r="H386" s="180">
        <v>1E-3</v>
      </c>
      <c r="I386" s="181"/>
      <c r="J386" s="182">
        <f>ROUND(I386*H386,2)</f>
        <v>0</v>
      </c>
      <c r="K386" s="178" t="s">
        <v>164</v>
      </c>
      <c r="L386" s="183"/>
      <c r="M386" s="184" t="s">
        <v>1</v>
      </c>
      <c r="N386" s="185" t="s">
        <v>45</v>
      </c>
      <c r="P386" s="145">
        <f>O386*H386</f>
        <v>0</v>
      </c>
      <c r="Q386" s="145">
        <v>1</v>
      </c>
      <c r="R386" s="145">
        <f>Q386*H386</f>
        <v>1E-3</v>
      </c>
      <c r="S386" s="145">
        <v>0</v>
      </c>
      <c r="T386" s="146">
        <f>S386*H386</f>
        <v>0</v>
      </c>
      <c r="AR386" s="147" t="s">
        <v>223</v>
      </c>
      <c r="AT386" s="147" t="s">
        <v>336</v>
      </c>
      <c r="AU386" s="147" t="s">
        <v>90</v>
      </c>
      <c r="AY386" s="17" t="s">
        <v>158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88</v>
      </c>
      <c r="BK386" s="148">
        <f>ROUND(I386*H386,2)</f>
        <v>0</v>
      </c>
      <c r="BL386" s="17" t="s">
        <v>165</v>
      </c>
      <c r="BM386" s="147" t="s">
        <v>1109</v>
      </c>
    </row>
    <row r="387" spans="2:65" s="1" customFormat="1" ht="19.5">
      <c r="B387" s="32"/>
      <c r="D387" s="149" t="s">
        <v>167</v>
      </c>
      <c r="F387" s="150" t="s">
        <v>750</v>
      </c>
      <c r="I387" s="151"/>
      <c r="L387" s="32"/>
      <c r="M387" s="152"/>
      <c r="T387" s="56"/>
      <c r="AT387" s="17" t="s">
        <v>167</v>
      </c>
      <c r="AU387" s="17" t="s">
        <v>90</v>
      </c>
    </row>
    <row r="388" spans="2:65" s="12" customFormat="1" ht="11.25">
      <c r="B388" s="155"/>
      <c r="D388" s="149" t="s">
        <v>171</v>
      </c>
      <c r="E388" s="156" t="s">
        <v>1</v>
      </c>
      <c r="F388" s="157" t="s">
        <v>752</v>
      </c>
      <c r="H388" s="156" t="s">
        <v>1</v>
      </c>
      <c r="I388" s="158"/>
      <c r="L388" s="155"/>
      <c r="M388" s="159"/>
      <c r="T388" s="160"/>
      <c r="AT388" s="156" t="s">
        <v>171</v>
      </c>
      <c r="AU388" s="156" t="s">
        <v>90</v>
      </c>
      <c r="AV388" s="12" t="s">
        <v>88</v>
      </c>
      <c r="AW388" s="12" t="s">
        <v>36</v>
      </c>
      <c r="AX388" s="12" t="s">
        <v>80</v>
      </c>
      <c r="AY388" s="156" t="s">
        <v>158</v>
      </c>
    </row>
    <row r="389" spans="2:65" s="13" customFormat="1" ht="11.25">
      <c r="B389" s="161"/>
      <c r="D389" s="149" t="s">
        <v>171</v>
      </c>
      <c r="E389" s="162" t="s">
        <v>1</v>
      </c>
      <c r="F389" s="163" t="s">
        <v>1110</v>
      </c>
      <c r="H389" s="164">
        <v>1E-3</v>
      </c>
      <c r="I389" s="165"/>
      <c r="L389" s="161"/>
      <c r="M389" s="166"/>
      <c r="T389" s="167"/>
      <c r="AT389" s="162" t="s">
        <v>171</v>
      </c>
      <c r="AU389" s="162" t="s">
        <v>90</v>
      </c>
      <c r="AV389" s="13" t="s">
        <v>90</v>
      </c>
      <c r="AW389" s="13" t="s">
        <v>36</v>
      </c>
      <c r="AX389" s="13" t="s">
        <v>80</v>
      </c>
      <c r="AY389" s="162" t="s">
        <v>158</v>
      </c>
    </row>
    <row r="390" spans="2:65" s="14" customFormat="1" ht="11.25">
      <c r="B390" s="168"/>
      <c r="D390" s="149" t="s">
        <v>171</v>
      </c>
      <c r="E390" s="169" t="s">
        <v>1</v>
      </c>
      <c r="F390" s="170" t="s">
        <v>182</v>
      </c>
      <c r="H390" s="171">
        <v>1E-3</v>
      </c>
      <c r="I390" s="172"/>
      <c r="L390" s="168"/>
      <c r="M390" s="173"/>
      <c r="T390" s="174"/>
      <c r="AT390" s="169" t="s">
        <v>171</v>
      </c>
      <c r="AU390" s="169" t="s">
        <v>90</v>
      </c>
      <c r="AV390" s="14" t="s">
        <v>165</v>
      </c>
      <c r="AW390" s="14" t="s">
        <v>36</v>
      </c>
      <c r="AX390" s="14" t="s">
        <v>88</v>
      </c>
      <c r="AY390" s="169" t="s">
        <v>158</v>
      </c>
    </row>
    <row r="391" spans="2:65" s="1" customFormat="1" ht="24.2" customHeight="1">
      <c r="B391" s="32"/>
      <c r="C391" s="136" t="s">
        <v>501</v>
      </c>
      <c r="D391" s="136" t="s">
        <v>160</v>
      </c>
      <c r="E391" s="137" t="s">
        <v>1111</v>
      </c>
      <c r="F391" s="138" t="s">
        <v>1112</v>
      </c>
      <c r="G391" s="139" t="s">
        <v>176</v>
      </c>
      <c r="H391" s="140">
        <v>12</v>
      </c>
      <c r="I391" s="141"/>
      <c r="J391" s="142">
        <f>ROUND(I391*H391,2)</f>
        <v>0</v>
      </c>
      <c r="K391" s="138" t="s">
        <v>270</v>
      </c>
      <c r="L391" s="32"/>
      <c r="M391" s="143" t="s">
        <v>1</v>
      </c>
      <c r="N391" s="144" t="s">
        <v>45</v>
      </c>
      <c r="P391" s="145">
        <f>O391*H391</f>
        <v>0</v>
      </c>
      <c r="Q391" s="145">
        <v>2.8557599999999999E-5</v>
      </c>
      <c r="R391" s="145">
        <f>Q391*H391</f>
        <v>3.4269119999999996E-4</v>
      </c>
      <c r="S391" s="145">
        <v>0</v>
      </c>
      <c r="T391" s="146">
        <f>S391*H391</f>
        <v>0</v>
      </c>
      <c r="AR391" s="147" t="s">
        <v>165</v>
      </c>
      <c r="AT391" s="147" t="s">
        <v>160</v>
      </c>
      <c r="AU391" s="147" t="s">
        <v>90</v>
      </c>
      <c r="AY391" s="17" t="s">
        <v>158</v>
      </c>
      <c r="BE391" s="148">
        <f>IF(N391="základní",J391,0)</f>
        <v>0</v>
      </c>
      <c r="BF391" s="148">
        <f>IF(N391="snížená",J391,0)</f>
        <v>0</v>
      </c>
      <c r="BG391" s="148">
        <f>IF(N391="zákl. přenesená",J391,0)</f>
        <v>0</v>
      </c>
      <c r="BH391" s="148">
        <f>IF(N391="sníž. přenesená",J391,0)</f>
        <v>0</v>
      </c>
      <c r="BI391" s="148">
        <f>IF(N391="nulová",J391,0)</f>
        <v>0</v>
      </c>
      <c r="BJ391" s="17" t="s">
        <v>88</v>
      </c>
      <c r="BK391" s="148">
        <f>ROUND(I391*H391,2)</f>
        <v>0</v>
      </c>
      <c r="BL391" s="17" t="s">
        <v>165</v>
      </c>
      <c r="BM391" s="147" t="s">
        <v>1113</v>
      </c>
    </row>
    <row r="392" spans="2:65" s="1" customFormat="1" ht="19.5">
      <c r="B392" s="32"/>
      <c r="D392" s="149" t="s">
        <v>167</v>
      </c>
      <c r="F392" s="150" t="s">
        <v>1114</v>
      </c>
      <c r="I392" s="151"/>
      <c r="L392" s="32"/>
      <c r="M392" s="152"/>
      <c r="T392" s="56"/>
      <c r="AT392" s="17" t="s">
        <v>167</v>
      </c>
      <c r="AU392" s="17" t="s">
        <v>90</v>
      </c>
    </row>
    <row r="393" spans="2:65" s="12" customFormat="1" ht="11.25">
      <c r="B393" s="155"/>
      <c r="D393" s="149" t="s">
        <v>171</v>
      </c>
      <c r="E393" s="156" t="s">
        <v>1</v>
      </c>
      <c r="F393" s="157" t="s">
        <v>953</v>
      </c>
      <c r="H393" s="156" t="s">
        <v>1</v>
      </c>
      <c r="I393" s="158"/>
      <c r="L393" s="155"/>
      <c r="M393" s="159"/>
      <c r="T393" s="160"/>
      <c r="AT393" s="156" t="s">
        <v>171</v>
      </c>
      <c r="AU393" s="156" t="s">
        <v>90</v>
      </c>
      <c r="AV393" s="12" t="s">
        <v>88</v>
      </c>
      <c r="AW393" s="12" t="s">
        <v>36</v>
      </c>
      <c r="AX393" s="12" t="s">
        <v>80</v>
      </c>
      <c r="AY393" s="156" t="s">
        <v>158</v>
      </c>
    </row>
    <row r="394" spans="2:65" s="12" customFormat="1" ht="22.5">
      <c r="B394" s="155"/>
      <c r="D394" s="149" t="s">
        <v>171</v>
      </c>
      <c r="E394" s="156" t="s">
        <v>1</v>
      </c>
      <c r="F394" s="157" t="s">
        <v>1115</v>
      </c>
      <c r="H394" s="156" t="s">
        <v>1</v>
      </c>
      <c r="I394" s="158"/>
      <c r="L394" s="155"/>
      <c r="M394" s="159"/>
      <c r="T394" s="160"/>
      <c r="AT394" s="156" t="s">
        <v>171</v>
      </c>
      <c r="AU394" s="156" t="s">
        <v>90</v>
      </c>
      <c r="AV394" s="12" t="s">
        <v>88</v>
      </c>
      <c r="AW394" s="12" t="s">
        <v>36</v>
      </c>
      <c r="AX394" s="12" t="s">
        <v>80</v>
      </c>
      <c r="AY394" s="156" t="s">
        <v>158</v>
      </c>
    </row>
    <row r="395" spans="2:65" s="13" customFormat="1" ht="11.25">
      <c r="B395" s="161"/>
      <c r="D395" s="149" t="s">
        <v>171</v>
      </c>
      <c r="E395" s="162" t="s">
        <v>1</v>
      </c>
      <c r="F395" s="163" t="s">
        <v>1116</v>
      </c>
      <c r="H395" s="164">
        <v>4</v>
      </c>
      <c r="I395" s="165"/>
      <c r="L395" s="161"/>
      <c r="M395" s="166"/>
      <c r="T395" s="167"/>
      <c r="AT395" s="162" t="s">
        <v>171</v>
      </c>
      <c r="AU395" s="162" t="s">
        <v>90</v>
      </c>
      <c r="AV395" s="13" t="s">
        <v>90</v>
      </c>
      <c r="AW395" s="13" t="s">
        <v>36</v>
      </c>
      <c r="AX395" s="13" t="s">
        <v>80</v>
      </c>
      <c r="AY395" s="162" t="s">
        <v>158</v>
      </c>
    </row>
    <row r="396" spans="2:65" s="12" customFormat="1" ht="11.25">
      <c r="B396" s="155"/>
      <c r="D396" s="149" t="s">
        <v>171</v>
      </c>
      <c r="E396" s="156" t="s">
        <v>1</v>
      </c>
      <c r="F396" s="157" t="s">
        <v>956</v>
      </c>
      <c r="H396" s="156" t="s">
        <v>1</v>
      </c>
      <c r="I396" s="158"/>
      <c r="L396" s="155"/>
      <c r="M396" s="159"/>
      <c r="T396" s="160"/>
      <c r="AT396" s="156" t="s">
        <v>171</v>
      </c>
      <c r="AU396" s="156" t="s">
        <v>90</v>
      </c>
      <c r="AV396" s="12" t="s">
        <v>88</v>
      </c>
      <c r="AW396" s="12" t="s">
        <v>36</v>
      </c>
      <c r="AX396" s="12" t="s">
        <v>80</v>
      </c>
      <c r="AY396" s="156" t="s">
        <v>158</v>
      </c>
    </row>
    <row r="397" spans="2:65" s="12" customFormat="1" ht="11.25">
      <c r="B397" s="155"/>
      <c r="D397" s="149" t="s">
        <v>171</v>
      </c>
      <c r="E397" s="156" t="s">
        <v>1</v>
      </c>
      <c r="F397" s="157" t="s">
        <v>986</v>
      </c>
      <c r="H397" s="156" t="s">
        <v>1</v>
      </c>
      <c r="I397" s="158"/>
      <c r="L397" s="155"/>
      <c r="M397" s="159"/>
      <c r="T397" s="160"/>
      <c r="AT397" s="156" t="s">
        <v>171</v>
      </c>
      <c r="AU397" s="156" t="s">
        <v>90</v>
      </c>
      <c r="AV397" s="12" t="s">
        <v>88</v>
      </c>
      <c r="AW397" s="12" t="s">
        <v>36</v>
      </c>
      <c r="AX397" s="12" t="s">
        <v>80</v>
      </c>
      <c r="AY397" s="156" t="s">
        <v>158</v>
      </c>
    </row>
    <row r="398" spans="2:65" s="13" customFormat="1" ht="11.25">
      <c r="B398" s="161"/>
      <c r="D398" s="149" t="s">
        <v>171</v>
      </c>
      <c r="E398" s="162" t="s">
        <v>1</v>
      </c>
      <c r="F398" s="163" t="s">
        <v>1117</v>
      </c>
      <c r="H398" s="164">
        <v>8</v>
      </c>
      <c r="I398" s="165"/>
      <c r="L398" s="161"/>
      <c r="M398" s="166"/>
      <c r="T398" s="167"/>
      <c r="AT398" s="162" t="s">
        <v>171</v>
      </c>
      <c r="AU398" s="162" t="s">
        <v>90</v>
      </c>
      <c r="AV398" s="13" t="s">
        <v>90</v>
      </c>
      <c r="AW398" s="13" t="s">
        <v>36</v>
      </c>
      <c r="AX398" s="13" t="s">
        <v>80</v>
      </c>
      <c r="AY398" s="162" t="s">
        <v>158</v>
      </c>
    </row>
    <row r="399" spans="2:65" s="14" customFormat="1" ht="11.25">
      <c r="B399" s="168"/>
      <c r="D399" s="149" t="s">
        <v>171</v>
      </c>
      <c r="E399" s="169" t="s">
        <v>1</v>
      </c>
      <c r="F399" s="170" t="s">
        <v>182</v>
      </c>
      <c r="H399" s="171">
        <v>12</v>
      </c>
      <c r="I399" s="172"/>
      <c r="L399" s="168"/>
      <c r="M399" s="173"/>
      <c r="T399" s="174"/>
      <c r="AT399" s="169" t="s">
        <v>171</v>
      </c>
      <c r="AU399" s="169" t="s">
        <v>90</v>
      </c>
      <c r="AV399" s="14" t="s">
        <v>165</v>
      </c>
      <c r="AW399" s="14" t="s">
        <v>36</v>
      </c>
      <c r="AX399" s="14" t="s">
        <v>88</v>
      </c>
      <c r="AY399" s="169" t="s">
        <v>158</v>
      </c>
    </row>
    <row r="400" spans="2:65" s="1" customFormat="1" ht="24.2" customHeight="1">
      <c r="B400" s="32"/>
      <c r="C400" s="136" t="s">
        <v>509</v>
      </c>
      <c r="D400" s="136" t="s">
        <v>160</v>
      </c>
      <c r="E400" s="137" t="s">
        <v>1118</v>
      </c>
      <c r="F400" s="138" t="s">
        <v>1119</v>
      </c>
      <c r="G400" s="139" t="s">
        <v>176</v>
      </c>
      <c r="H400" s="140">
        <v>8</v>
      </c>
      <c r="I400" s="141"/>
      <c r="J400" s="142">
        <f>ROUND(I400*H400,2)</f>
        <v>0</v>
      </c>
      <c r="K400" s="138" t="s">
        <v>270</v>
      </c>
      <c r="L400" s="32"/>
      <c r="M400" s="143" t="s">
        <v>1</v>
      </c>
      <c r="N400" s="144" t="s">
        <v>45</v>
      </c>
      <c r="P400" s="145">
        <f>O400*H400</f>
        <v>0</v>
      </c>
      <c r="Q400" s="145">
        <v>1.7000000000000001E-4</v>
      </c>
      <c r="R400" s="145">
        <f>Q400*H400</f>
        <v>1.3600000000000001E-3</v>
      </c>
      <c r="S400" s="145">
        <v>0</v>
      </c>
      <c r="T400" s="146">
        <f>S400*H400</f>
        <v>0</v>
      </c>
      <c r="AR400" s="147" t="s">
        <v>165</v>
      </c>
      <c r="AT400" s="147" t="s">
        <v>160</v>
      </c>
      <c r="AU400" s="147" t="s">
        <v>90</v>
      </c>
      <c r="AY400" s="17" t="s">
        <v>158</v>
      </c>
      <c r="BE400" s="148">
        <f>IF(N400="základní",J400,0)</f>
        <v>0</v>
      </c>
      <c r="BF400" s="148">
        <f>IF(N400="snížená",J400,0)</f>
        <v>0</v>
      </c>
      <c r="BG400" s="148">
        <f>IF(N400="zákl. přenesená",J400,0)</f>
        <v>0</v>
      </c>
      <c r="BH400" s="148">
        <f>IF(N400="sníž. přenesená",J400,0)</f>
        <v>0</v>
      </c>
      <c r="BI400" s="148">
        <f>IF(N400="nulová",J400,0)</f>
        <v>0</v>
      </c>
      <c r="BJ400" s="17" t="s">
        <v>88</v>
      </c>
      <c r="BK400" s="148">
        <f>ROUND(I400*H400,2)</f>
        <v>0</v>
      </c>
      <c r="BL400" s="17" t="s">
        <v>165</v>
      </c>
      <c r="BM400" s="147" t="s">
        <v>1120</v>
      </c>
    </row>
    <row r="401" spans="2:65" s="12" customFormat="1" ht="11.25">
      <c r="B401" s="155"/>
      <c r="D401" s="149" t="s">
        <v>171</v>
      </c>
      <c r="E401" s="156" t="s">
        <v>1</v>
      </c>
      <c r="F401" s="157" t="s">
        <v>956</v>
      </c>
      <c r="H401" s="156" t="s">
        <v>1</v>
      </c>
      <c r="I401" s="158"/>
      <c r="L401" s="155"/>
      <c r="M401" s="159"/>
      <c r="T401" s="160"/>
      <c r="AT401" s="156" t="s">
        <v>171</v>
      </c>
      <c r="AU401" s="156" t="s">
        <v>90</v>
      </c>
      <c r="AV401" s="12" t="s">
        <v>88</v>
      </c>
      <c r="AW401" s="12" t="s">
        <v>36</v>
      </c>
      <c r="AX401" s="12" t="s">
        <v>80</v>
      </c>
      <c r="AY401" s="156" t="s">
        <v>158</v>
      </c>
    </row>
    <row r="402" spans="2:65" s="12" customFormat="1" ht="11.25">
      <c r="B402" s="155"/>
      <c r="D402" s="149" t="s">
        <v>171</v>
      </c>
      <c r="E402" s="156" t="s">
        <v>1</v>
      </c>
      <c r="F402" s="157" t="s">
        <v>986</v>
      </c>
      <c r="H402" s="156" t="s">
        <v>1</v>
      </c>
      <c r="I402" s="158"/>
      <c r="L402" s="155"/>
      <c r="M402" s="159"/>
      <c r="T402" s="160"/>
      <c r="AT402" s="156" t="s">
        <v>171</v>
      </c>
      <c r="AU402" s="156" t="s">
        <v>90</v>
      </c>
      <c r="AV402" s="12" t="s">
        <v>88</v>
      </c>
      <c r="AW402" s="12" t="s">
        <v>36</v>
      </c>
      <c r="AX402" s="12" t="s">
        <v>80</v>
      </c>
      <c r="AY402" s="156" t="s">
        <v>158</v>
      </c>
    </row>
    <row r="403" spans="2:65" s="13" customFormat="1" ht="11.25">
      <c r="B403" s="161"/>
      <c r="D403" s="149" t="s">
        <v>171</v>
      </c>
      <c r="E403" s="162" t="s">
        <v>1</v>
      </c>
      <c r="F403" s="163" t="s">
        <v>1117</v>
      </c>
      <c r="H403" s="164">
        <v>8</v>
      </c>
      <c r="I403" s="165"/>
      <c r="L403" s="161"/>
      <c r="M403" s="166"/>
      <c r="T403" s="167"/>
      <c r="AT403" s="162" t="s">
        <v>171</v>
      </c>
      <c r="AU403" s="162" t="s">
        <v>90</v>
      </c>
      <c r="AV403" s="13" t="s">
        <v>90</v>
      </c>
      <c r="AW403" s="13" t="s">
        <v>36</v>
      </c>
      <c r="AX403" s="13" t="s">
        <v>80</v>
      </c>
      <c r="AY403" s="162" t="s">
        <v>158</v>
      </c>
    </row>
    <row r="404" spans="2:65" s="14" customFormat="1" ht="11.25">
      <c r="B404" s="168"/>
      <c r="D404" s="149" t="s">
        <v>171</v>
      </c>
      <c r="E404" s="169" t="s">
        <v>1</v>
      </c>
      <c r="F404" s="170" t="s">
        <v>182</v>
      </c>
      <c r="H404" s="171">
        <v>8</v>
      </c>
      <c r="I404" s="172"/>
      <c r="L404" s="168"/>
      <c r="M404" s="173"/>
      <c r="T404" s="174"/>
      <c r="AT404" s="169" t="s">
        <v>171</v>
      </c>
      <c r="AU404" s="169" t="s">
        <v>90</v>
      </c>
      <c r="AV404" s="14" t="s">
        <v>165</v>
      </c>
      <c r="AW404" s="14" t="s">
        <v>36</v>
      </c>
      <c r="AX404" s="14" t="s">
        <v>88</v>
      </c>
      <c r="AY404" s="169" t="s">
        <v>158</v>
      </c>
    </row>
    <row r="405" spans="2:65" s="1" customFormat="1" ht="24.2" customHeight="1">
      <c r="B405" s="32"/>
      <c r="C405" s="136" t="s">
        <v>521</v>
      </c>
      <c r="D405" s="136" t="s">
        <v>160</v>
      </c>
      <c r="E405" s="137" t="s">
        <v>755</v>
      </c>
      <c r="F405" s="138" t="s">
        <v>756</v>
      </c>
      <c r="G405" s="139" t="s">
        <v>215</v>
      </c>
      <c r="H405" s="140">
        <v>17.16</v>
      </c>
      <c r="I405" s="141"/>
      <c r="J405" s="142">
        <f>ROUND(I405*H405,2)</f>
        <v>0</v>
      </c>
      <c r="K405" s="138" t="s">
        <v>164</v>
      </c>
      <c r="L405" s="32"/>
      <c r="M405" s="143" t="s">
        <v>1</v>
      </c>
      <c r="N405" s="144" t="s">
        <v>45</v>
      </c>
      <c r="P405" s="145">
        <f>O405*H405</f>
        <v>0</v>
      </c>
      <c r="Q405" s="145">
        <v>0</v>
      </c>
      <c r="R405" s="145">
        <f>Q405*H405</f>
        <v>0</v>
      </c>
      <c r="S405" s="145">
        <v>2.9</v>
      </c>
      <c r="T405" s="146">
        <f>S405*H405</f>
        <v>49.763999999999996</v>
      </c>
      <c r="AR405" s="147" t="s">
        <v>165</v>
      </c>
      <c r="AT405" s="147" t="s">
        <v>160</v>
      </c>
      <c r="AU405" s="147" t="s">
        <v>90</v>
      </c>
      <c r="AY405" s="17" t="s">
        <v>158</v>
      </c>
      <c r="BE405" s="148">
        <f>IF(N405="základní",J405,0)</f>
        <v>0</v>
      </c>
      <c r="BF405" s="148">
        <f>IF(N405="snížená",J405,0)</f>
        <v>0</v>
      </c>
      <c r="BG405" s="148">
        <f>IF(N405="zákl. přenesená",J405,0)</f>
        <v>0</v>
      </c>
      <c r="BH405" s="148">
        <f>IF(N405="sníž. přenesená",J405,0)</f>
        <v>0</v>
      </c>
      <c r="BI405" s="148">
        <f>IF(N405="nulová",J405,0)</f>
        <v>0</v>
      </c>
      <c r="BJ405" s="17" t="s">
        <v>88</v>
      </c>
      <c r="BK405" s="148">
        <f>ROUND(I405*H405,2)</f>
        <v>0</v>
      </c>
      <c r="BL405" s="17" t="s">
        <v>165</v>
      </c>
      <c r="BM405" s="147" t="s">
        <v>1121</v>
      </c>
    </row>
    <row r="406" spans="2:65" s="1" customFormat="1" ht="39">
      <c r="B406" s="32"/>
      <c r="D406" s="149" t="s">
        <v>167</v>
      </c>
      <c r="F406" s="150" t="s">
        <v>758</v>
      </c>
      <c r="I406" s="151"/>
      <c r="L406" s="32"/>
      <c r="M406" s="152"/>
      <c r="T406" s="56"/>
      <c r="AT406" s="17" t="s">
        <v>167</v>
      </c>
      <c r="AU406" s="17" t="s">
        <v>90</v>
      </c>
    </row>
    <row r="407" spans="2:65" s="1" customFormat="1" ht="11.25">
      <c r="B407" s="32"/>
      <c r="D407" s="153" t="s">
        <v>169</v>
      </c>
      <c r="F407" s="154" t="s">
        <v>759</v>
      </c>
      <c r="I407" s="151"/>
      <c r="L407" s="32"/>
      <c r="M407" s="152"/>
      <c r="T407" s="56"/>
      <c r="AT407" s="17" t="s">
        <v>169</v>
      </c>
      <c r="AU407" s="17" t="s">
        <v>90</v>
      </c>
    </row>
    <row r="408" spans="2:65" s="12" customFormat="1" ht="11.25">
      <c r="B408" s="155"/>
      <c r="D408" s="149" t="s">
        <v>171</v>
      </c>
      <c r="E408" s="156" t="s">
        <v>1</v>
      </c>
      <c r="F408" s="157" t="s">
        <v>760</v>
      </c>
      <c r="H408" s="156" t="s">
        <v>1</v>
      </c>
      <c r="I408" s="158"/>
      <c r="L408" s="155"/>
      <c r="M408" s="159"/>
      <c r="T408" s="160"/>
      <c r="AT408" s="156" t="s">
        <v>171</v>
      </c>
      <c r="AU408" s="156" t="s">
        <v>90</v>
      </c>
      <c r="AV408" s="12" t="s">
        <v>88</v>
      </c>
      <c r="AW408" s="12" t="s">
        <v>36</v>
      </c>
      <c r="AX408" s="12" t="s">
        <v>80</v>
      </c>
      <c r="AY408" s="156" t="s">
        <v>158</v>
      </c>
    </row>
    <row r="409" spans="2:65" s="13" customFormat="1" ht="11.25">
      <c r="B409" s="161"/>
      <c r="D409" s="149" t="s">
        <v>171</v>
      </c>
      <c r="E409" s="162" t="s">
        <v>1</v>
      </c>
      <c r="F409" s="163" t="s">
        <v>1122</v>
      </c>
      <c r="H409" s="164">
        <v>17.16</v>
      </c>
      <c r="I409" s="165"/>
      <c r="L409" s="161"/>
      <c r="M409" s="166"/>
      <c r="T409" s="167"/>
      <c r="AT409" s="162" t="s">
        <v>171</v>
      </c>
      <c r="AU409" s="162" t="s">
        <v>90</v>
      </c>
      <c r="AV409" s="13" t="s">
        <v>90</v>
      </c>
      <c r="AW409" s="13" t="s">
        <v>36</v>
      </c>
      <c r="AX409" s="13" t="s">
        <v>80</v>
      </c>
      <c r="AY409" s="162" t="s">
        <v>158</v>
      </c>
    </row>
    <row r="410" spans="2:65" s="14" customFormat="1" ht="11.25">
      <c r="B410" s="168"/>
      <c r="D410" s="149" t="s">
        <v>171</v>
      </c>
      <c r="E410" s="169" t="s">
        <v>1</v>
      </c>
      <c r="F410" s="170" t="s">
        <v>182</v>
      </c>
      <c r="H410" s="171">
        <v>17.16</v>
      </c>
      <c r="I410" s="172"/>
      <c r="L410" s="168"/>
      <c r="M410" s="173"/>
      <c r="T410" s="174"/>
      <c r="AT410" s="169" t="s">
        <v>171</v>
      </c>
      <c r="AU410" s="169" t="s">
        <v>90</v>
      </c>
      <c r="AV410" s="14" t="s">
        <v>165</v>
      </c>
      <c r="AW410" s="14" t="s">
        <v>36</v>
      </c>
      <c r="AX410" s="14" t="s">
        <v>88</v>
      </c>
      <c r="AY410" s="169" t="s">
        <v>158</v>
      </c>
    </row>
    <row r="411" spans="2:65" s="1" customFormat="1" ht="24.2" customHeight="1">
      <c r="B411" s="32"/>
      <c r="C411" s="136" t="s">
        <v>528</v>
      </c>
      <c r="D411" s="136" t="s">
        <v>160</v>
      </c>
      <c r="E411" s="137" t="s">
        <v>763</v>
      </c>
      <c r="F411" s="138" t="s">
        <v>764</v>
      </c>
      <c r="G411" s="139" t="s">
        <v>215</v>
      </c>
      <c r="H411" s="140">
        <v>6</v>
      </c>
      <c r="I411" s="141"/>
      <c r="J411" s="142">
        <f>ROUND(I411*H411,2)</f>
        <v>0</v>
      </c>
      <c r="K411" s="138" t="s">
        <v>164</v>
      </c>
      <c r="L411" s="32"/>
      <c r="M411" s="143" t="s">
        <v>1</v>
      </c>
      <c r="N411" s="144" t="s">
        <v>45</v>
      </c>
      <c r="P411" s="145">
        <f>O411*H411</f>
        <v>0</v>
      </c>
      <c r="Q411" s="145">
        <v>0</v>
      </c>
      <c r="R411" s="145">
        <f>Q411*H411</f>
        <v>0</v>
      </c>
      <c r="S411" s="145">
        <v>2.2000000000000002</v>
      </c>
      <c r="T411" s="146">
        <f>S411*H411</f>
        <v>13.200000000000001</v>
      </c>
      <c r="AR411" s="147" t="s">
        <v>165</v>
      </c>
      <c r="AT411" s="147" t="s">
        <v>160</v>
      </c>
      <c r="AU411" s="147" t="s">
        <v>90</v>
      </c>
      <c r="AY411" s="17" t="s">
        <v>158</v>
      </c>
      <c r="BE411" s="148">
        <f>IF(N411="základní",J411,0)</f>
        <v>0</v>
      </c>
      <c r="BF411" s="148">
        <f>IF(N411="snížená",J411,0)</f>
        <v>0</v>
      </c>
      <c r="BG411" s="148">
        <f>IF(N411="zákl. přenesená",J411,0)</f>
        <v>0</v>
      </c>
      <c r="BH411" s="148">
        <f>IF(N411="sníž. přenesená",J411,0)</f>
        <v>0</v>
      </c>
      <c r="BI411" s="148">
        <f>IF(N411="nulová",J411,0)</f>
        <v>0</v>
      </c>
      <c r="BJ411" s="17" t="s">
        <v>88</v>
      </c>
      <c r="BK411" s="148">
        <f>ROUND(I411*H411,2)</f>
        <v>0</v>
      </c>
      <c r="BL411" s="17" t="s">
        <v>165</v>
      </c>
      <c r="BM411" s="147" t="s">
        <v>1123</v>
      </c>
    </row>
    <row r="412" spans="2:65" s="1" customFormat="1" ht="29.25">
      <c r="B412" s="32"/>
      <c r="D412" s="149" t="s">
        <v>167</v>
      </c>
      <c r="F412" s="150" t="s">
        <v>766</v>
      </c>
      <c r="I412" s="151"/>
      <c r="L412" s="32"/>
      <c r="M412" s="152"/>
      <c r="T412" s="56"/>
      <c r="AT412" s="17" t="s">
        <v>167</v>
      </c>
      <c r="AU412" s="17" t="s">
        <v>90</v>
      </c>
    </row>
    <row r="413" spans="2:65" s="1" customFormat="1" ht="11.25">
      <c r="B413" s="32"/>
      <c r="D413" s="153" t="s">
        <v>169</v>
      </c>
      <c r="F413" s="154" t="s">
        <v>767</v>
      </c>
      <c r="I413" s="151"/>
      <c r="L413" s="32"/>
      <c r="M413" s="152"/>
      <c r="T413" s="56"/>
      <c r="AT413" s="17" t="s">
        <v>169</v>
      </c>
      <c r="AU413" s="17" t="s">
        <v>90</v>
      </c>
    </row>
    <row r="414" spans="2:65" s="12" customFormat="1" ht="11.25">
      <c r="B414" s="155"/>
      <c r="D414" s="149" t="s">
        <v>171</v>
      </c>
      <c r="E414" s="156" t="s">
        <v>1</v>
      </c>
      <c r="F414" s="157" t="s">
        <v>940</v>
      </c>
      <c r="H414" s="156" t="s">
        <v>1</v>
      </c>
      <c r="I414" s="158"/>
      <c r="L414" s="155"/>
      <c r="M414" s="159"/>
      <c r="T414" s="160"/>
      <c r="AT414" s="156" t="s">
        <v>171</v>
      </c>
      <c r="AU414" s="156" t="s">
        <v>90</v>
      </c>
      <c r="AV414" s="12" t="s">
        <v>88</v>
      </c>
      <c r="AW414" s="12" t="s">
        <v>36</v>
      </c>
      <c r="AX414" s="12" t="s">
        <v>80</v>
      </c>
      <c r="AY414" s="156" t="s">
        <v>158</v>
      </c>
    </row>
    <row r="415" spans="2:65" s="12" customFormat="1" ht="11.25">
      <c r="B415" s="155"/>
      <c r="D415" s="149" t="s">
        <v>171</v>
      </c>
      <c r="E415" s="156" t="s">
        <v>1</v>
      </c>
      <c r="F415" s="157" t="s">
        <v>1124</v>
      </c>
      <c r="H415" s="156" t="s">
        <v>1</v>
      </c>
      <c r="I415" s="158"/>
      <c r="L415" s="155"/>
      <c r="M415" s="159"/>
      <c r="T415" s="160"/>
      <c r="AT415" s="156" t="s">
        <v>171</v>
      </c>
      <c r="AU415" s="156" t="s">
        <v>90</v>
      </c>
      <c r="AV415" s="12" t="s">
        <v>88</v>
      </c>
      <c r="AW415" s="12" t="s">
        <v>36</v>
      </c>
      <c r="AX415" s="12" t="s">
        <v>80</v>
      </c>
      <c r="AY415" s="156" t="s">
        <v>158</v>
      </c>
    </row>
    <row r="416" spans="2:65" s="13" customFormat="1" ht="11.25">
      <c r="B416" s="161"/>
      <c r="D416" s="149" t="s">
        <v>171</v>
      </c>
      <c r="E416" s="162" t="s">
        <v>1</v>
      </c>
      <c r="F416" s="163" t="s">
        <v>1125</v>
      </c>
      <c r="H416" s="164">
        <v>6</v>
      </c>
      <c r="I416" s="165"/>
      <c r="L416" s="161"/>
      <c r="M416" s="166"/>
      <c r="T416" s="167"/>
      <c r="AT416" s="162" t="s">
        <v>171</v>
      </c>
      <c r="AU416" s="162" t="s">
        <v>90</v>
      </c>
      <c r="AV416" s="13" t="s">
        <v>90</v>
      </c>
      <c r="AW416" s="13" t="s">
        <v>36</v>
      </c>
      <c r="AX416" s="13" t="s">
        <v>80</v>
      </c>
      <c r="AY416" s="162" t="s">
        <v>158</v>
      </c>
    </row>
    <row r="417" spans="2:65" s="14" customFormat="1" ht="11.25">
      <c r="B417" s="168"/>
      <c r="D417" s="149" t="s">
        <v>171</v>
      </c>
      <c r="E417" s="169" t="s">
        <v>1</v>
      </c>
      <c r="F417" s="170" t="s">
        <v>182</v>
      </c>
      <c r="H417" s="171">
        <v>6</v>
      </c>
      <c r="I417" s="172"/>
      <c r="L417" s="168"/>
      <c r="M417" s="173"/>
      <c r="T417" s="174"/>
      <c r="AT417" s="169" t="s">
        <v>171</v>
      </c>
      <c r="AU417" s="169" t="s">
        <v>90</v>
      </c>
      <c r="AV417" s="14" t="s">
        <v>165</v>
      </c>
      <c r="AW417" s="14" t="s">
        <v>36</v>
      </c>
      <c r="AX417" s="14" t="s">
        <v>88</v>
      </c>
      <c r="AY417" s="169" t="s">
        <v>158</v>
      </c>
    </row>
    <row r="418" spans="2:65" s="1" customFormat="1" ht="24.2" customHeight="1">
      <c r="B418" s="32"/>
      <c r="C418" s="136" t="s">
        <v>534</v>
      </c>
      <c r="D418" s="136" t="s">
        <v>160</v>
      </c>
      <c r="E418" s="137" t="s">
        <v>1126</v>
      </c>
      <c r="F418" s="138" t="s">
        <v>1127</v>
      </c>
      <c r="G418" s="139" t="s">
        <v>717</v>
      </c>
      <c r="H418" s="140">
        <v>30.3</v>
      </c>
      <c r="I418" s="141"/>
      <c r="J418" s="142">
        <f>ROUND(I418*H418,2)</f>
        <v>0</v>
      </c>
      <c r="K418" s="138" t="s">
        <v>164</v>
      </c>
      <c r="L418" s="32"/>
      <c r="M418" s="143" t="s">
        <v>1</v>
      </c>
      <c r="N418" s="144" t="s">
        <v>45</v>
      </c>
      <c r="P418" s="145">
        <f>O418*H418</f>
        <v>0</v>
      </c>
      <c r="Q418" s="145">
        <v>4.2999999999999999E-4</v>
      </c>
      <c r="R418" s="145">
        <f>Q418*H418</f>
        <v>1.3029000000000001E-2</v>
      </c>
      <c r="S418" s="145">
        <v>0</v>
      </c>
      <c r="T418" s="146">
        <f>S418*H418</f>
        <v>0</v>
      </c>
      <c r="AR418" s="147" t="s">
        <v>165</v>
      </c>
      <c r="AT418" s="147" t="s">
        <v>160</v>
      </c>
      <c r="AU418" s="147" t="s">
        <v>90</v>
      </c>
      <c r="AY418" s="17" t="s">
        <v>158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88</v>
      </c>
      <c r="BK418" s="148">
        <f>ROUND(I418*H418,2)</f>
        <v>0</v>
      </c>
      <c r="BL418" s="17" t="s">
        <v>165</v>
      </c>
      <c r="BM418" s="147" t="s">
        <v>1128</v>
      </c>
    </row>
    <row r="419" spans="2:65" s="1" customFormat="1" ht="19.5">
      <c r="B419" s="32"/>
      <c r="D419" s="149" t="s">
        <v>167</v>
      </c>
      <c r="F419" s="150" t="s">
        <v>1129</v>
      </c>
      <c r="I419" s="151"/>
      <c r="L419" s="32"/>
      <c r="M419" s="152"/>
      <c r="T419" s="56"/>
      <c r="AT419" s="17" t="s">
        <v>167</v>
      </c>
      <c r="AU419" s="17" t="s">
        <v>90</v>
      </c>
    </row>
    <row r="420" spans="2:65" s="1" customFormat="1" ht="11.25">
      <c r="B420" s="32"/>
      <c r="D420" s="153" t="s">
        <v>169</v>
      </c>
      <c r="F420" s="154" t="s">
        <v>1130</v>
      </c>
      <c r="I420" s="151"/>
      <c r="L420" s="32"/>
      <c r="M420" s="152"/>
      <c r="T420" s="56"/>
      <c r="AT420" s="17" t="s">
        <v>169</v>
      </c>
      <c r="AU420" s="17" t="s">
        <v>90</v>
      </c>
    </row>
    <row r="421" spans="2:65" s="13" customFormat="1" ht="11.25">
      <c r="B421" s="161"/>
      <c r="D421" s="149" t="s">
        <v>171</v>
      </c>
      <c r="E421" s="162" t="s">
        <v>1</v>
      </c>
      <c r="F421" s="163" t="s">
        <v>1131</v>
      </c>
      <c r="H421" s="164">
        <v>30.3</v>
      </c>
      <c r="I421" s="165"/>
      <c r="L421" s="161"/>
      <c r="M421" s="166"/>
      <c r="T421" s="167"/>
      <c r="AT421" s="162" t="s">
        <v>171</v>
      </c>
      <c r="AU421" s="162" t="s">
        <v>90</v>
      </c>
      <c r="AV421" s="13" t="s">
        <v>90</v>
      </c>
      <c r="AW421" s="13" t="s">
        <v>36</v>
      </c>
      <c r="AX421" s="13" t="s">
        <v>80</v>
      </c>
      <c r="AY421" s="162" t="s">
        <v>158</v>
      </c>
    </row>
    <row r="422" spans="2:65" s="14" customFormat="1" ht="11.25">
      <c r="B422" s="168"/>
      <c r="D422" s="149" t="s">
        <v>171</v>
      </c>
      <c r="E422" s="169" t="s">
        <v>1</v>
      </c>
      <c r="F422" s="170" t="s">
        <v>182</v>
      </c>
      <c r="H422" s="171">
        <v>30.3</v>
      </c>
      <c r="I422" s="172"/>
      <c r="L422" s="168"/>
      <c r="M422" s="173"/>
      <c r="T422" s="174"/>
      <c r="AT422" s="169" t="s">
        <v>171</v>
      </c>
      <c r="AU422" s="169" t="s">
        <v>90</v>
      </c>
      <c r="AV422" s="14" t="s">
        <v>165</v>
      </c>
      <c r="AW422" s="14" t="s">
        <v>36</v>
      </c>
      <c r="AX422" s="14" t="s">
        <v>88</v>
      </c>
      <c r="AY422" s="169" t="s">
        <v>158</v>
      </c>
    </row>
    <row r="423" spans="2:65" s="1" customFormat="1" ht="24.2" customHeight="1">
      <c r="B423" s="32"/>
      <c r="C423" s="176" t="s">
        <v>540</v>
      </c>
      <c r="D423" s="176" t="s">
        <v>336</v>
      </c>
      <c r="E423" s="177" t="s">
        <v>1132</v>
      </c>
      <c r="F423" s="178" t="s">
        <v>1133</v>
      </c>
      <c r="G423" s="179" t="s">
        <v>339</v>
      </c>
      <c r="H423" s="180">
        <v>0</v>
      </c>
      <c r="I423" s="181"/>
      <c r="J423" s="182">
        <f>ROUND(I423*H423,2)</f>
        <v>0</v>
      </c>
      <c r="K423" s="178" t="s">
        <v>164</v>
      </c>
      <c r="L423" s="183"/>
      <c r="M423" s="184" t="s">
        <v>1</v>
      </c>
      <c r="N423" s="185" t="s">
        <v>45</v>
      </c>
      <c r="P423" s="145">
        <f>O423*H423</f>
        <v>0</v>
      </c>
      <c r="Q423" s="145">
        <v>1</v>
      </c>
      <c r="R423" s="145">
        <f>Q423*H423</f>
        <v>0</v>
      </c>
      <c r="S423" s="145">
        <v>0</v>
      </c>
      <c r="T423" s="146">
        <f>S423*H423</f>
        <v>0</v>
      </c>
      <c r="AR423" s="147" t="s">
        <v>223</v>
      </c>
      <c r="AT423" s="147" t="s">
        <v>336</v>
      </c>
      <c r="AU423" s="147" t="s">
        <v>90</v>
      </c>
      <c r="AY423" s="17" t="s">
        <v>158</v>
      </c>
      <c r="BE423" s="148">
        <f>IF(N423="základní",J423,0)</f>
        <v>0</v>
      </c>
      <c r="BF423" s="148">
        <f>IF(N423="snížená",J423,0)</f>
        <v>0</v>
      </c>
      <c r="BG423" s="148">
        <f>IF(N423="zákl. přenesená",J423,0)</f>
        <v>0</v>
      </c>
      <c r="BH423" s="148">
        <f>IF(N423="sníž. přenesená",J423,0)</f>
        <v>0</v>
      </c>
      <c r="BI423" s="148">
        <f>IF(N423="nulová",J423,0)</f>
        <v>0</v>
      </c>
      <c r="BJ423" s="17" t="s">
        <v>88</v>
      </c>
      <c r="BK423" s="148">
        <f>ROUND(I423*H423,2)</f>
        <v>0</v>
      </c>
      <c r="BL423" s="17" t="s">
        <v>165</v>
      </c>
      <c r="BM423" s="147" t="s">
        <v>1134</v>
      </c>
    </row>
    <row r="424" spans="2:65" s="1" customFormat="1" ht="19.5">
      <c r="B424" s="32"/>
      <c r="D424" s="149" t="s">
        <v>167</v>
      </c>
      <c r="F424" s="150" t="s">
        <v>1133</v>
      </c>
      <c r="I424" s="151"/>
      <c r="L424" s="32"/>
      <c r="M424" s="152"/>
      <c r="T424" s="56"/>
      <c r="AT424" s="17" t="s">
        <v>167</v>
      </c>
      <c r="AU424" s="17" t="s">
        <v>90</v>
      </c>
    </row>
    <row r="425" spans="2:65" s="13" customFormat="1" ht="11.25">
      <c r="B425" s="161"/>
      <c r="D425" s="149" t="s">
        <v>171</v>
      </c>
      <c r="E425" s="162" t="s">
        <v>1</v>
      </c>
      <c r="F425" s="163" t="s">
        <v>1135</v>
      </c>
      <c r="H425" s="164">
        <v>0</v>
      </c>
      <c r="I425" s="165"/>
      <c r="L425" s="161"/>
      <c r="M425" s="166"/>
      <c r="T425" s="167"/>
      <c r="AT425" s="162" t="s">
        <v>171</v>
      </c>
      <c r="AU425" s="162" t="s">
        <v>90</v>
      </c>
      <c r="AV425" s="13" t="s">
        <v>90</v>
      </c>
      <c r="AW425" s="13" t="s">
        <v>36</v>
      </c>
      <c r="AX425" s="13" t="s">
        <v>80</v>
      </c>
      <c r="AY425" s="162" t="s">
        <v>158</v>
      </c>
    </row>
    <row r="426" spans="2:65" s="14" customFormat="1" ht="11.25">
      <c r="B426" s="168"/>
      <c r="D426" s="149" t="s">
        <v>171</v>
      </c>
      <c r="E426" s="169" t="s">
        <v>1</v>
      </c>
      <c r="F426" s="170" t="s">
        <v>182</v>
      </c>
      <c r="H426" s="171">
        <v>0</v>
      </c>
      <c r="I426" s="172"/>
      <c r="L426" s="168"/>
      <c r="M426" s="173"/>
      <c r="T426" s="174"/>
      <c r="AT426" s="169" t="s">
        <v>171</v>
      </c>
      <c r="AU426" s="169" t="s">
        <v>90</v>
      </c>
      <c r="AV426" s="14" t="s">
        <v>165</v>
      </c>
      <c r="AW426" s="14" t="s">
        <v>36</v>
      </c>
      <c r="AX426" s="14" t="s">
        <v>88</v>
      </c>
      <c r="AY426" s="169" t="s">
        <v>158</v>
      </c>
    </row>
    <row r="427" spans="2:65" s="11" customFormat="1" ht="22.9" customHeight="1">
      <c r="B427" s="124"/>
      <c r="D427" s="125" t="s">
        <v>79</v>
      </c>
      <c r="E427" s="134" t="s">
        <v>770</v>
      </c>
      <c r="F427" s="134" t="s">
        <v>771</v>
      </c>
      <c r="I427" s="127"/>
      <c r="J427" s="135">
        <f>BK427</f>
        <v>0</v>
      </c>
      <c r="L427" s="124"/>
      <c r="M427" s="129"/>
      <c r="P427" s="130">
        <f>SUM(P428:P459)</f>
        <v>0</v>
      </c>
      <c r="R427" s="130">
        <f>SUM(R428:R459)</f>
        <v>0</v>
      </c>
      <c r="T427" s="131">
        <f>SUM(T428:T459)</f>
        <v>0</v>
      </c>
      <c r="AR427" s="125" t="s">
        <v>88</v>
      </c>
      <c r="AT427" s="132" t="s">
        <v>79</v>
      </c>
      <c r="AU427" s="132" t="s">
        <v>88</v>
      </c>
      <c r="AY427" s="125" t="s">
        <v>158</v>
      </c>
      <c r="BK427" s="133">
        <f>SUM(BK428:BK459)</f>
        <v>0</v>
      </c>
    </row>
    <row r="428" spans="2:65" s="1" customFormat="1" ht="33" customHeight="1">
      <c r="B428" s="32"/>
      <c r="C428" s="136" t="s">
        <v>548</v>
      </c>
      <c r="D428" s="136" t="s">
        <v>160</v>
      </c>
      <c r="E428" s="137" t="s">
        <v>773</v>
      </c>
      <c r="F428" s="138" t="s">
        <v>774</v>
      </c>
      <c r="G428" s="139" t="s">
        <v>339</v>
      </c>
      <c r="H428" s="140">
        <v>20.399999999999999</v>
      </c>
      <c r="I428" s="141"/>
      <c r="J428" s="142">
        <f>ROUND(I428*H428,2)</f>
        <v>0</v>
      </c>
      <c r="K428" s="138" t="s">
        <v>270</v>
      </c>
      <c r="L428" s="32"/>
      <c r="M428" s="143" t="s">
        <v>1</v>
      </c>
      <c r="N428" s="144" t="s">
        <v>45</v>
      </c>
      <c r="P428" s="145">
        <f>O428*H428</f>
        <v>0</v>
      </c>
      <c r="Q428" s="145">
        <v>0</v>
      </c>
      <c r="R428" s="145">
        <f>Q428*H428</f>
        <v>0</v>
      </c>
      <c r="S428" s="145">
        <v>0</v>
      </c>
      <c r="T428" s="146">
        <f>S428*H428</f>
        <v>0</v>
      </c>
      <c r="AR428" s="147" t="s">
        <v>165</v>
      </c>
      <c r="AT428" s="147" t="s">
        <v>160</v>
      </c>
      <c r="AU428" s="147" t="s">
        <v>90</v>
      </c>
      <c r="AY428" s="17" t="s">
        <v>158</v>
      </c>
      <c r="BE428" s="148">
        <f>IF(N428="základní",J428,0)</f>
        <v>0</v>
      </c>
      <c r="BF428" s="148">
        <f>IF(N428="snížená",J428,0)</f>
        <v>0</v>
      </c>
      <c r="BG428" s="148">
        <f>IF(N428="zákl. přenesená",J428,0)</f>
        <v>0</v>
      </c>
      <c r="BH428" s="148">
        <f>IF(N428="sníž. přenesená",J428,0)</f>
        <v>0</v>
      </c>
      <c r="BI428" s="148">
        <f>IF(N428="nulová",J428,0)</f>
        <v>0</v>
      </c>
      <c r="BJ428" s="17" t="s">
        <v>88</v>
      </c>
      <c r="BK428" s="148">
        <f>ROUND(I428*H428,2)</f>
        <v>0</v>
      </c>
      <c r="BL428" s="17" t="s">
        <v>165</v>
      </c>
      <c r="BM428" s="147" t="s">
        <v>1136</v>
      </c>
    </row>
    <row r="429" spans="2:65" s="1" customFormat="1" ht="19.5">
      <c r="B429" s="32"/>
      <c r="D429" s="149" t="s">
        <v>195</v>
      </c>
      <c r="F429" s="175" t="s">
        <v>219</v>
      </c>
      <c r="I429" s="151"/>
      <c r="L429" s="32"/>
      <c r="M429" s="152"/>
      <c r="T429" s="56"/>
      <c r="AT429" s="17" t="s">
        <v>195</v>
      </c>
      <c r="AU429" s="17" t="s">
        <v>90</v>
      </c>
    </row>
    <row r="430" spans="2:65" s="12" customFormat="1" ht="11.25">
      <c r="B430" s="155"/>
      <c r="D430" s="149" t="s">
        <v>171</v>
      </c>
      <c r="E430" s="156" t="s">
        <v>1</v>
      </c>
      <c r="F430" s="157" t="s">
        <v>776</v>
      </c>
      <c r="H430" s="156" t="s">
        <v>1</v>
      </c>
      <c r="I430" s="158"/>
      <c r="L430" s="155"/>
      <c r="M430" s="159"/>
      <c r="T430" s="160"/>
      <c r="AT430" s="156" t="s">
        <v>171</v>
      </c>
      <c r="AU430" s="156" t="s">
        <v>90</v>
      </c>
      <c r="AV430" s="12" t="s">
        <v>88</v>
      </c>
      <c r="AW430" s="12" t="s">
        <v>36</v>
      </c>
      <c r="AX430" s="12" t="s">
        <v>80</v>
      </c>
      <c r="AY430" s="156" t="s">
        <v>158</v>
      </c>
    </row>
    <row r="431" spans="2:65" s="13" customFormat="1" ht="11.25">
      <c r="B431" s="161"/>
      <c r="D431" s="149" t="s">
        <v>171</v>
      </c>
      <c r="E431" s="162" t="s">
        <v>1</v>
      </c>
      <c r="F431" s="163" t="s">
        <v>1137</v>
      </c>
      <c r="H431" s="164">
        <v>3.5</v>
      </c>
      <c r="I431" s="165"/>
      <c r="L431" s="161"/>
      <c r="M431" s="166"/>
      <c r="T431" s="167"/>
      <c r="AT431" s="162" t="s">
        <v>171</v>
      </c>
      <c r="AU431" s="162" t="s">
        <v>90</v>
      </c>
      <c r="AV431" s="13" t="s">
        <v>90</v>
      </c>
      <c r="AW431" s="13" t="s">
        <v>36</v>
      </c>
      <c r="AX431" s="13" t="s">
        <v>80</v>
      </c>
      <c r="AY431" s="162" t="s">
        <v>158</v>
      </c>
    </row>
    <row r="432" spans="2:65" s="13" customFormat="1" ht="11.25">
      <c r="B432" s="161"/>
      <c r="D432" s="149" t="s">
        <v>171</v>
      </c>
      <c r="E432" s="162" t="s">
        <v>1</v>
      </c>
      <c r="F432" s="163" t="s">
        <v>1138</v>
      </c>
      <c r="H432" s="164">
        <v>13.2</v>
      </c>
      <c r="I432" s="165"/>
      <c r="L432" s="161"/>
      <c r="M432" s="166"/>
      <c r="T432" s="167"/>
      <c r="AT432" s="162" t="s">
        <v>171</v>
      </c>
      <c r="AU432" s="162" t="s">
        <v>90</v>
      </c>
      <c r="AV432" s="13" t="s">
        <v>90</v>
      </c>
      <c r="AW432" s="13" t="s">
        <v>36</v>
      </c>
      <c r="AX432" s="13" t="s">
        <v>80</v>
      </c>
      <c r="AY432" s="162" t="s">
        <v>158</v>
      </c>
    </row>
    <row r="433" spans="2:65" s="13" customFormat="1" ht="11.25">
      <c r="B433" s="161"/>
      <c r="D433" s="149" t="s">
        <v>171</v>
      </c>
      <c r="E433" s="162" t="s">
        <v>1</v>
      </c>
      <c r="F433" s="163" t="s">
        <v>1139</v>
      </c>
      <c r="H433" s="164">
        <v>3.7</v>
      </c>
      <c r="I433" s="165"/>
      <c r="L433" s="161"/>
      <c r="M433" s="166"/>
      <c r="T433" s="167"/>
      <c r="AT433" s="162" t="s">
        <v>171</v>
      </c>
      <c r="AU433" s="162" t="s">
        <v>90</v>
      </c>
      <c r="AV433" s="13" t="s">
        <v>90</v>
      </c>
      <c r="AW433" s="13" t="s">
        <v>36</v>
      </c>
      <c r="AX433" s="13" t="s">
        <v>80</v>
      </c>
      <c r="AY433" s="162" t="s">
        <v>158</v>
      </c>
    </row>
    <row r="434" spans="2:65" s="14" customFormat="1" ht="11.25">
      <c r="B434" s="168"/>
      <c r="D434" s="149" t="s">
        <v>171</v>
      </c>
      <c r="E434" s="169" t="s">
        <v>1</v>
      </c>
      <c r="F434" s="170" t="s">
        <v>182</v>
      </c>
      <c r="H434" s="171">
        <v>20.399999999999999</v>
      </c>
      <c r="I434" s="172"/>
      <c r="L434" s="168"/>
      <c r="M434" s="173"/>
      <c r="T434" s="174"/>
      <c r="AT434" s="169" t="s">
        <v>171</v>
      </c>
      <c r="AU434" s="169" t="s">
        <v>90</v>
      </c>
      <c r="AV434" s="14" t="s">
        <v>165</v>
      </c>
      <c r="AW434" s="14" t="s">
        <v>36</v>
      </c>
      <c r="AX434" s="14" t="s">
        <v>88</v>
      </c>
      <c r="AY434" s="169" t="s">
        <v>158</v>
      </c>
    </row>
    <row r="435" spans="2:65" s="1" customFormat="1" ht="16.5" customHeight="1">
      <c r="B435" s="32"/>
      <c r="C435" s="136" t="s">
        <v>555</v>
      </c>
      <c r="D435" s="136" t="s">
        <v>160</v>
      </c>
      <c r="E435" s="137" t="s">
        <v>1140</v>
      </c>
      <c r="F435" s="138" t="s">
        <v>1141</v>
      </c>
      <c r="G435" s="139" t="s">
        <v>339</v>
      </c>
      <c r="H435" s="140">
        <v>0.17299999999999999</v>
      </c>
      <c r="I435" s="141"/>
      <c r="J435" s="142">
        <f>ROUND(I435*H435,2)</f>
        <v>0</v>
      </c>
      <c r="K435" s="138" t="s">
        <v>270</v>
      </c>
      <c r="L435" s="32"/>
      <c r="M435" s="143" t="s">
        <v>1</v>
      </c>
      <c r="N435" s="144" t="s">
        <v>45</v>
      </c>
      <c r="P435" s="145">
        <f>O435*H435</f>
        <v>0</v>
      </c>
      <c r="Q435" s="145">
        <v>0</v>
      </c>
      <c r="R435" s="145">
        <f>Q435*H435</f>
        <v>0</v>
      </c>
      <c r="S435" s="145">
        <v>0</v>
      </c>
      <c r="T435" s="146">
        <f>S435*H435</f>
        <v>0</v>
      </c>
      <c r="AR435" s="147" t="s">
        <v>165</v>
      </c>
      <c r="AT435" s="147" t="s">
        <v>160</v>
      </c>
      <c r="AU435" s="147" t="s">
        <v>90</v>
      </c>
      <c r="AY435" s="17" t="s">
        <v>158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88</v>
      </c>
      <c r="BK435" s="148">
        <f>ROUND(I435*H435,2)</f>
        <v>0</v>
      </c>
      <c r="BL435" s="17" t="s">
        <v>165</v>
      </c>
      <c r="BM435" s="147" t="s">
        <v>1142</v>
      </c>
    </row>
    <row r="436" spans="2:65" s="1" customFormat="1" ht="19.5">
      <c r="B436" s="32"/>
      <c r="D436" s="149" t="s">
        <v>195</v>
      </c>
      <c r="F436" s="175" t="s">
        <v>219</v>
      </c>
      <c r="I436" s="151"/>
      <c r="L436" s="32"/>
      <c r="M436" s="152"/>
      <c r="T436" s="56"/>
      <c r="AT436" s="17" t="s">
        <v>195</v>
      </c>
      <c r="AU436" s="17" t="s">
        <v>90</v>
      </c>
    </row>
    <row r="437" spans="2:65" s="13" customFormat="1" ht="11.25">
      <c r="B437" s="161"/>
      <c r="D437" s="149" t="s">
        <v>171</v>
      </c>
      <c r="E437" s="162" t="s">
        <v>1</v>
      </c>
      <c r="F437" s="163" t="s">
        <v>1143</v>
      </c>
      <c r="H437" s="164">
        <v>0.17299999999999999</v>
      </c>
      <c r="I437" s="165"/>
      <c r="L437" s="161"/>
      <c r="M437" s="166"/>
      <c r="T437" s="167"/>
      <c r="AT437" s="162" t="s">
        <v>171</v>
      </c>
      <c r="AU437" s="162" t="s">
        <v>90</v>
      </c>
      <c r="AV437" s="13" t="s">
        <v>90</v>
      </c>
      <c r="AW437" s="13" t="s">
        <v>36</v>
      </c>
      <c r="AX437" s="13" t="s">
        <v>80</v>
      </c>
      <c r="AY437" s="162" t="s">
        <v>158</v>
      </c>
    </row>
    <row r="438" spans="2:65" s="14" customFormat="1" ht="11.25">
      <c r="B438" s="168"/>
      <c r="D438" s="149" t="s">
        <v>171</v>
      </c>
      <c r="E438" s="169" t="s">
        <v>1</v>
      </c>
      <c r="F438" s="170" t="s">
        <v>182</v>
      </c>
      <c r="H438" s="171">
        <v>0.17299999999999999</v>
      </c>
      <c r="I438" s="172"/>
      <c r="L438" s="168"/>
      <c r="M438" s="173"/>
      <c r="T438" s="174"/>
      <c r="AT438" s="169" t="s">
        <v>171</v>
      </c>
      <c r="AU438" s="169" t="s">
        <v>90</v>
      </c>
      <c r="AV438" s="14" t="s">
        <v>165</v>
      </c>
      <c r="AW438" s="14" t="s">
        <v>36</v>
      </c>
      <c r="AX438" s="14" t="s">
        <v>88</v>
      </c>
      <c r="AY438" s="169" t="s">
        <v>158</v>
      </c>
    </row>
    <row r="439" spans="2:65" s="1" customFormat="1" ht="24.2" customHeight="1">
      <c r="B439" s="32"/>
      <c r="C439" s="136" t="s">
        <v>564</v>
      </c>
      <c r="D439" s="136" t="s">
        <v>160</v>
      </c>
      <c r="E439" s="137" t="s">
        <v>783</v>
      </c>
      <c r="F439" s="138" t="s">
        <v>784</v>
      </c>
      <c r="G439" s="139" t="s">
        <v>339</v>
      </c>
      <c r="H439" s="140">
        <v>88.2</v>
      </c>
      <c r="I439" s="141"/>
      <c r="J439" s="142">
        <f>ROUND(I439*H439,2)</f>
        <v>0</v>
      </c>
      <c r="K439" s="138" t="s">
        <v>164</v>
      </c>
      <c r="L439" s="32"/>
      <c r="M439" s="143" t="s">
        <v>1</v>
      </c>
      <c r="N439" s="144" t="s">
        <v>45</v>
      </c>
      <c r="P439" s="145">
        <f>O439*H439</f>
        <v>0</v>
      </c>
      <c r="Q439" s="145">
        <v>0</v>
      </c>
      <c r="R439" s="145">
        <f>Q439*H439</f>
        <v>0</v>
      </c>
      <c r="S439" s="145">
        <v>0</v>
      </c>
      <c r="T439" s="146">
        <f>S439*H439</f>
        <v>0</v>
      </c>
      <c r="AR439" s="147" t="s">
        <v>165</v>
      </c>
      <c r="AT439" s="147" t="s">
        <v>160</v>
      </c>
      <c r="AU439" s="147" t="s">
        <v>90</v>
      </c>
      <c r="AY439" s="17" t="s">
        <v>158</v>
      </c>
      <c r="BE439" s="148">
        <f>IF(N439="základní",J439,0)</f>
        <v>0</v>
      </c>
      <c r="BF439" s="148">
        <f>IF(N439="snížená",J439,0)</f>
        <v>0</v>
      </c>
      <c r="BG439" s="148">
        <f>IF(N439="zákl. přenesená",J439,0)</f>
        <v>0</v>
      </c>
      <c r="BH439" s="148">
        <f>IF(N439="sníž. přenesená",J439,0)</f>
        <v>0</v>
      </c>
      <c r="BI439" s="148">
        <f>IF(N439="nulová",J439,0)</f>
        <v>0</v>
      </c>
      <c r="BJ439" s="17" t="s">
        <v>88</v>
      </c>
      <c r="BK439" s="148">
        <f>ROUND(I439*H439,2)</f>
        <v>0</v>
      </c>
      <c r="BL439" s="17" t="s">
        <v>165</v>
      </c>
      <c r="BM439" s="147" t="s">
        <v>1144</v>
      </c>
    </row>
    <row r="440" spans="2:65" s="1" customFormat="1" ht="19.5">
      <c r="B440" s="32"/>
      <c r="D440" s="149" t="s">
        <v>167</v>
      </c>
      <c r="F440" s="150" t="s">
        <v>786</v>
      </c>
      <c r="I440" s="151"/>
      <c r="L440" s="32"/>
      <c r="M440" s="152"/>
      <c r="T440" s="56"/>
      <c r="AT440" s="17" t="s">
        <v>167</v>
      </c>
      <c r="AU440" s="17" t="s">
        <v>90</v>
      </c>
    </row>
    <row r="441" spans="2:65" s="1" customFormat="1" ht="11.25">
      <c r="B441" s="32"/>
      <c r="D441" s="153" t="s">
        <v>169</v>
      </c>
      <c r="F441" s="154" t="s">
        <v>787</v>
      </c>
      <c r="I441" s="151"/>
      <c r="L441" s="32"/>
      <c r="M441" s="152"/>
      <c r="T441" s="56"/>
      <c r="AT441" s="17" t="s">
        <v>169</v>
      </c>
      <c r="AU441" s="17" t="s">
        <v>90</v>
      </c>
    </row>
    <row r="442" spans="2:65" s="1" customFormat="1" ht="19.5">
      <c r="B442" s="32"/>
      <c r="D442" s="149" t="s">
        <v>195</v>
      </c>
      <c r="F442" s="175" t="s">
        <v>219</v>
      </c>
      <c r="I442" s="151"/>
      <c r="L442" s="32"/>
      <c r="M442" s="152"/>
      <c r="T442" s="56"/>
      <c r="AT442" s="17" t="s">
        <v>195</v>
      </c>
      <c r="AU442" s="17" t="s">
        <v>90</v>
      </c>
    </row>
    <row r="443" spans="2:65" s="12" customFormat="1" ht="11.25">
      <c r="B443" s="155"/>
      <c r="D443" s="149" t="s">
        <v>171</v>
      </c>
      <c r="E443" s="156" t="s">
        <v>1</v>
      </c>
      <c r="F443" s="157" t="s">
        <v>788</v>
      </c>
      <c r="H443" s="156" t="s">
        <v>1</v>
      </c>
      <c r="I443" s="158"/>
      <c r="L443" s="155"/>
      <c r="M443" s="159"/>
      <c r="T443" s="160"/>
      <c r="AT443" s="156" t="s">
        <v>171</v>
      </c>
      <c r="AU443" s="156" t="s">
        <v>90</v>
      </c>
      <c r="AV443" s="12" t="s">
        <v>88</v>
      </c>
      <c r="AW443" s="12" t="s">
        <v>36</v>
      </c>
      <c r="AX443" s="12" t="s">
        <v>80</v>
      </c>
      <c r="AY443" s="156" t="s">
        <v>158</v>
      </c>
    </row>
    <row r="444" spans="2:65" s="13" customFormat="1" ht="11.25">
      <c r="B444" s="161"/>
      <c r="D444" s="149" t="s">
        <v>171</v>
      </c>
      <c r="E444" s="162" t="s">
        <v>1</v>
      </c>
      <c r="F444" s="163" t="s">
        <v>1145</v>
      </c>
      <c r="H444" s="164">
        <v>9.58</v>
      </c>
      <c r="I444" s="165"/>
      <c r="L444" s="161"/>
      <c r="M444" s="166"/>
      <c r="T444" s="167"/>
      <c r="AT444" s="162" t="s">
        <v>171</v>
      </c>
      <c r="AU444" s="162" t="s">
        <v>90</v>
      </c>
      <c r="AV444" s="13" t="s">
        <v>90</v>
      </c>
      <c r="AW444" s="13" t="s">
        <v>36</v>
      </c>
      <c r="AX444" s="13" t="s">
        <v>80</v>
      </c>
      <c r="AY444" s="162" t="s">
        <v>158</v>
      </c>
    </row>
    <row r="445" spans="2:65" s="13" customFormat="1" ht="11.25">
      <c r="B445" s="161"/>
      <c r="D445" s="149" t="s">
        <v>171</v>
      </c>
      <c r="E445" s="162" t="s">
        <v>1</v>
      </c>
      <c r="F445" s="163" t="s">
        <v>1146</v>
      </c>
      <c r="H445" s="164">
        <v>34.32</v>
      </c>
      <c r="I445" s="165"/>
      <c r="L445" s="161"/>
      <c r="M445" s="166"/>
      <c r="T445" s="167"/>
      <c r="AT445" s="162" t="s">
        <v>171</v>
      </c>
      <c r="AU445" s="162" t="s">
        <v>90</v>
      </c>
      <c r="AV445" s="13" t="s">
        <v>90</v>
      </c>
      <c r="AW445" s="13" t="s">
        <v>36</v>
      </c>
      <c r="AX445" s="13" t="s">
        <v>80</v>
      </c>
      <c r="AY445" s="162" t="s">
        <v>158</v>
      </c>
    </row>
    <row r="446" spans="2:65" s="13" customFormat="1" ht="11.25">
      <c r="B446" s="161"/>
      <c r="D446" s="149" t="s">
        <v>171</v>
      </c>
      <c r="E446" s="162" t="s">
        <v>1</v>
      </c>
      <c r="F446" s="163" t="s">
        <v>1147</v>
      </c>
      <c r="H446" s="164">
        <v>13.2</v>
      </c>
      <c r="I446" s="165"/>
      <c r="L446" s="161"/>
      <c r="M446" s="166"/>
      <c r="T446" s="167"/>
      <c r="AT446" s="162" t="s">
        <v>171</v>
      </c>
      <c r="AU446" s="162" t="s">
        <v>90</v>
      </c>
      <c r="AV446" s="13" t="s">
        <v>90</v>
      </c>
      <c r="AW446" s="13" t="s">
        <v>36</v>
      </c>
      <c r="AX446" s="13" t="s">
        <v>80</v>
      </c>
      <c r="AY446" s="162" t="s">
        <v>158</v>
      </c>
    </row>
    <row r="447" spans="2:65" s="13" customFormat="1" ht="11.25">
      <c r="B447" s="161"/>
      <c r="D447" s="149" t="s">
        <v>171</v>
      </c>
      <c r="E447" s="162" t="s">
        <v>1</v>
      </c>
      <c r="F447" s="163" t="s">
        <v>1139</v>
      </c>
      <c r="H447" s="164">
        <v>3.7</v>
      </c>
      <c r="I447" s="165"/>
      <c r="L447" s="161"/>
      <c r="M447" s="166"/>
      <c r="T447" s="167"/>
      <c r="AT447" s="162" t="s">
        <v>171</v>
      </c>
      <c r="AU447" s="162" t="s">
        <v>90</v>
      </c>
      <c r="AV447" s="13" t="s">
        <v>90</v>
      </c>
      <c r="AW447" s="13" t="s">
        <v>36</v>
      </c>
      <c r="AX447" s="13" t="s">
        <v>80</v>
      </c>
      <c r="AY447" s="162" t="s">
        <v>158</v>
      </c>
    </row>
    <row r="448" spans="2:65" s="12" customFormat="1" ht="11.25">
      <c r="B448" s="155"/>
      <c r="D448" s="149" t="s">
        <v>171</v>
      </c>
      <c r="E448" s="156" t="s">
        <v>1</v>
      </c>
      <c r="F448" s="157" t="s">
        <v>793</v>
      </c>
      <c r="H448" s="156" t="s">
        <v>1</v>
      </c>
      <c r="I448" s="158"/>
      <c r="L448" s="155"/>
      <c r="M448" s="159"/>
      <c r="T448" s="160"/>
      <c r="AT448" s="156" t="s">
        <v>171</v>
      </c>
      <c r="AU448" s="156" t="s">
        <v>90</v>
      </c>
      <c r="AV448" s="12" t="s">
        <v>88</v>
      </c>
      <c r="AW448" s="12" t="s">
        <v>36</v>
      </c>
      <c r="AX448" s="12" t="s">
        <v>80</v>
      </c>
      <c r="AY448" s="156" t="s">
        <v>158</v>
      </c>
    </row>
    <row r="449" spans="2:65" s="13" customFormat="1" ht="11.25">
      <c r="B449" s="161"/>
      <c r="D449" s="149" t="s">
        <v>171</v>
      </c>
      <c r="E449" s="162" t="s">
        <v>1</v>
      </c>
      <c r="F449" s="163" t="s">
        <v>1148</v>
      </c>
      <c r="H449" s="164">
        <v>6.8</v>
      </c>
      <c r="I449" s="165"/>
      <c r="L449" s="161"/>
      <c r="M449" s="166"/>
      <c r="T449" s="167"/>
      <c r="AT449" s="162" t="s">
        <v>171</v>
      </c>
      <c r="AU449" s="162" t="s">
        <v>90</v>
      </c>
      <c r="AV449" s="13" t="s">
        <v>90</v>
      </c>
      <c r="AW449" s="13" t="s">
        <v>36</v>
      </c>
      <c r="AX449" s="13" t="s">
        <v>80</v>
      </c>
      <c r="AY449" s="162" t="s">
        <v>158</v>
      </c>
    </row>
    <row r="450" spans="2:65" s="13" customFormat="1" ht="11.25">
      <c r="B450" s="161"/>
      <c r="D450" s="149" t="s">
        <v>171</v>
      </c>
      <c r="E450" s="162" t="s">
        <v>1</v>
      </c>
      <c r="F450" s="163" t="s">
        <v>1149</v>
      </c>
      <c r="H450" s="164">
        <v>20.6</v>
      </c>
      <c r="I450" s="165"/>
      <c r="L450" s="161"/>
      <c r="M450" s="166"/>
      <c r="T450" s="167"/>
      <c r="AT450" s="162" t="s">
        <v>171</v>
      </c>
      <c r="AU450" s="162" t="s">
        <v>90</v>
      </c>
      <c r="AV450" s="13" t="s">
        <v>90</v>
      </c>
      <c r="AW450" s="13" t="s">
        <v>36</v>
      </c>
      <c r="AX450" s="13" t="s">
        <v>80</v>
      </c>
      <c r="AY450" s="162" t="s">
        <v>158</v>
      </c>
    </row>
    <row r="451" spans="2:65" s="14" customFormat="1" ht="11.25">
      <c r="B451" s="168"/>
      <c r="D451" s="149" t="s">
        <v>171</v>
      </c>
      <c r="E451" s="169" t="s">
        <v>1</v>
      </c>
      <c r="F451" s="170" t="s">
        <v>182</v>
      </c>
      <c r="H451" s="171">
        <v>88.2</v>
      </c>
      <c r="I451" s="172"/>
      <c r="L451" s="168"/>
      <c r="M451" s="173"/>
      <c r="T451" s="174"/>
      <c r="AT451" s="169" t="s">
        <v>171</v>
      </c>
      <c r="AU451" s="169" t="s">
        <v>90</v>
      </c>
      <c r="AV451" s="14" t="s">
        <v>165</v>
      </c>
      <c r="AW451" s="14" t="s">
        <v>36</v>
      </c>
      <c r="AX451" s="14" t="s">
        <v>88</v>
      </c>
      <c r="AY451" s="169" t="s">
        <v>158</v>
      </c>
    </row>
    <row r="452" spans="2:65" s="1" customFormat="1" ht="21.75" customHeight="1">
      <c r="B452" s="32"/>
      <c r="C452" s="136" t="s">
        <v>571</v>
      </c>
      <c r="D452" s="136" t="s">
        <v>160</v>
      </c>
      <c r="E452" s="137" t="s">
        <v>797</v>
      </c>
      <c r="F452" s="138" t="s">
        <v>798</v>
      </c>
      <c r="G452" s="139" t="s">
        <v>339</v>
      </c>
      <c r="H452" s="140">
        <v>13.7</v>
      </c>
      <c r="I452" s="141"/>
      <c r="J452" s="142">
        <f>ROUND(I452*H452,2)</f>
        <v>0</v>
      </c>
      <c r="K452" s="138" t="s">
        <v>164</v>
      </c>
      <c r="L452" s="32"/>
      <c r="M452" s="143" t="s">
        <v>1</v>
      </c>
      <c r="N452" s="144" t="s">
        <v>45</v>
      </c>
      <c r="P452" s="145">
        <f>O452*H452</f>
        <v>0</v>
      </c>
      <c r="Q452" s="145">
        <v>0</v>
      </c>
      <c r="R452" s="145">
        <f>Q452*H452</f>
        <v>0</v>
      </c>
      <c r="S452" s="145">
        <v>0</v>
      </c>
      <c r="T452" s="146">
        <f>S452*H452</f>
        <v>0</v>
      </c>
      <c r="AR452" s="147" t="s">
        <v>165</v>
      </c>
      <c r="AT452" s="147" t="s">
        <v>160</v>
      </c>
      <c r="AU452" s="147" t="s">
        <v>90</v>
      </c>
      <c r="AY452" s="17" t="s">
        <v>158</v>
      </c>
      <c r="BE452" s="148">
        <f>IF(N452="základní",J452,0)</f>
        <v>0</v>
      </c>
      <c r="BF452" s="148">
        <f>IF(N452="snížená",J452,0)</f>
        <v>0</v>
      </c>
      <c r="BG452" s="148">
        <f>IF(N452="zákl. přenesená",J452,0)</f>
        <v>0</v>
      </c>
      <c r="BH452" s="148">
        <f>IF(N452="sníž. přenesená",J452,0)</f>
        <v>0</v>
      </c>
      <c r="BI452" s="148">
        <f>IF(N452="nulová",J452,0)</f>
        <v>0</v>
      </c>
      <c r="BJ452" s="17" t="s">
        <v>88</v>
      </c>
      <c r="BK452" s="148">
        <f>ROUND(I452*H452,2)</f>
        <v>0</v>
      </c>
      <c r="BL452" s="17" t="s">
        <v>165</v>
      </c>
      <c r="BM452" s="147" t="s">
        <v>1150</v>
      </c>
    </row>
    <row r="453" spans="2:65" s="1" customFormat="1" ht="39">
      <c r="B453" s="32"/>
      <c r="D453" s="149" t="s">
        <v>167</v>
      </c>
      <c r="F453" s="150" t="s">
        <v>800</v>
      </c>
      <c r="I453" s="151"/>
      <c r="L453" s="32"/>
      <c r="M453" s="152"/>
      <c r="T453" s="56"/>
      <c r="AT453" s="17" t="s">
        <v>167</v>
      </c>
      <c r="AU453" s="17" t="s">
        <v>90</v>
      </c>
    </row>
    <row r="454" spans="2:65" s="1" customFormat="1" ht="11.25">
      <c r="B454" s="32"/>
      <c r="D454" s="153" t="s">
        <v>169</v>
      </c>
      <c r="F454" s="154" t="s">
        <v>801</v>
      </c>
      <c r="I454" s="151"/>
      <c r="L454" s="32"/>
      <c r="M454" s="152"/>
      <c r="T454" s="56"/>
      <c r="AT454" s="17" t="s">
        <v>169</v>
      </c>
      <c r="AU454" s="17" t="s">
        <v>90</v>
      </c>
    </row>
    <row r="455" spans="2:65" s="1" customFormat="1" ht="19.5">
      <c r="B455" s="32"/>
      <c r="D455" s="149" t="s">
        <v>195</v>
      </c>
      <c r="F455" s="175" t="s">
        <v>219</v>
      </c>
      <c r="I455" s="151"/>
      <c r="L455" s="32"/>
      <c r="M455" s="152"/>
      <c r="T455" s="56"/>
      <c r="AT455" s="17" t="s">
        <v>195</v>
      </c>
      <c r="AU455" s="17" t="s">
        <v>90</v>
      </c>
    </row>
    <row r="456" spans="2:65" s="12" customFormat="1" ht="11.25">
      <c r="B456" s="155"/>
      <c r="D456" s="149" t="s">
        <v>171</v>
      </c>
      <c r="E456" s="156" t="s">
        <v>1</v>
      </c>
      <c r="F456" s="157" t="s">
        <v>1151</v>
      </c>
      <c r="H456" s="156" t="s">
        <v>1</v>
      </c>
      <c r="I456" s="158"/>
      <c r="L456" s="155"/>
      <c r="M456" s="159"/>
      <c r="T456" s="160"/>
      <c r="AT456" s="156" t="s">
        <v>171</v>
      </c>
      <c r="AU456" s="156" t="s">
        <v>90</v>
      </c>
      <c r="AV456" s="12" t="s">
        <v>88</v>
      </c>
      <c r="AW456" s="12" t="s">
        <v>36</v>
      </c>
      <c r="AX456" s="12" t="s">
        <v>80</v>
      </c>
      <c r="AY456" s="156" t="s">
        <v>158</v>
      </c>
    </row>
    <row r="457" spans="2:65" s="13" customFormat="1" ht="11.25">
      <c r="B457" s="161"/>
      <c r="D457" s="149" t="s">
        <v>171</v>
      </c>
      <c r="E457" s="162" t="s">
        <v>1</v>
      </c>
      <c r="F457" s="163" t="s">
        <v>1152</v>
      </c>
      <c r="H457" s="164">
        <v>3.4</v>
      </c>
      <c r="I457" s="165"/>
      <c r="L457" s="161"/>
      <c r="M457" s="166"/>
      <c r="T457" s="167"/>
      <c r="AT457" s="162" t="s">
        <v>171</v>
      </c>
      <c r="AU457" s="162" t="s">
        <v>90</v>
      </c>
      <c r="AV457" s="13" t="s">
        <v>90</v>
      </c>
      <c r="AW457" s="13" t="s">
        <v>36</v>
      </c>
      <c r="AX457" s="13" t="s">
        <v>80</v>
      </c>
      <c r="AY457" s="162" t="s">
        <v>158</v>
      </c>
    </row>
    <row r="458" spans="2:65" s="13" customFormat="1" ht="11.25">
      <c r="B458" s="161"/>
      <c r="D458" s="149" t="s">
        <v>171</v>
      </c>
      <c r="E458" s="162" t="s">
        <v>1</v>
      </c>
      <c r="F458" s="163" t="s">
        <v>1153</v>
      </c>
      <c r="H458" s="164">
        <v>10.3</v>
      </c>
      <c r="I458" s="165"/>
      <c r="L458" s="161"/>
      <c r="M458" s="166"/>
      <c r="T458" s="167"/>
      <c r="AT458" s="162" t="s">
        <v>171</v>
      </c>
      <c r="AU458" s="162" t="s">
        <v>90</v>
      </c>
      <c r="AV458" s="13" t="s">
        <v>90</v>
      </c>
      <c r="AW458" s="13" t="s">
        <v>36</v>
      </c>
      <c r="AX458" s="13" t="s">
        <v>80</v>
      </c>
      <c r="AY458" s="162" t="s">
        <v>158</v>
      </c>
    </row>
    <row r="459" spans="2:65" s="14" customFormat="1" ht="11.25">
      <c r="B459" s="168"/>
      <c r="D459" s="149" t="s">
        <v>171</v>
      </c>
      <c r="E459" s="169" t="s">
        <v>1</v>
      </c>
      <c r="F459" s="170" t="s">
        <v>182</v>
      </c>
      <c r="H459" s="171">
        <v>13.7</v>
      </c>
      <c r="I459" s="172"/>
      <c r="L459" s="168"/>
      <c r="M459" s="173"/>
      <c r="T459" s="174"/>
      <c r="AT459" s="169" t="s">
        <v>171</v>
      </c>
      <c r="AU459" s="169" t="s">
        <v>90</v>
      </c>
      <c r="AV459" s="14" t="s">
        <v>165</v>
      </c>
      <c r="AW459" s="14" t="s">
        <v>36</v>
      </c>
      <c r="AX459" s="14" t="s">
        <v>88</v>
      </c>
      <c r="AY459" s="169" t="s">
        <v>158</v>
      </c>
    </row>
    <row r="460" spans="2:65" s="11" customFormat="1" ht="22.9" customHeight="1">
      <c r="B460" s="124"/>
      <c r="D460" s="125" t="s">
        <v>79</v>
      </c>
      <c r="E460" s="134" t="s">
        <v>805</v>
      </c>
      <c r="F460" s="134" t="s">
        <v>806</v>
      </c>
      <c r="I460" s="127"/>
      <c r="J460" s="135">
        <f>BK460</f>
        <v>0</v>
      </c>
      <c r="L460" s="124"/>
      <c r="M460" s="129"/>
      <c r="P460" s="130">
        <f>SUM(P461:P464)</f>
        <v>0</v>
      </c>
      <c r="R460" s="130">
        <f>SUM(R461:R464)</f>
        <v>0</v>
      </c>
      <c r="T460" s="131">
        <f>SUM(T461:T464)</f>
        <v>0</v>
      </c>
      <c r="AR460" s="125" t="s">
        <v>88</v>
      </c>
      <c r="AT460" s="132" t="s">
        <v>79</v>
      </c>
      <c r="AU460" s="132" t="s">
        <v>88</v>
      </c>
      <c r="AY460" s="125" t="s">
        <v>158</v>
      </c>
      <c r="BK460" s="133">
        <f>SUM(BK461:BK464)</f>
        <v>0</v>
      </c>
    </row>
    <row r="461" spans="2:65" s="1" customFormat="1" ht="16.5" customHeight="1">
      <c r="B461" s="32"/>
      <c r="C461" s="136" t="s">
        <v>577</v>
      </c>
      <c r="D461" s="136" t="s">
        <v>160</v>
      </c>
      <c r="E461" s="137" t="s">
        <v>808</v>
      </c>
      <c r="F461" s="138" t="s">
        <v>809</v>
      </c>
      <c r="G461" s="139" t="s">
        <v>339</v>
      </c>
      <c r="H461" s="140">
        <v>76.558999999999997</v>
      </c>
      <c r="I461" s="141"/>
      <c r="J461" s="142">
        <f>ROUND(I461*H461,2)</f>
        <v>0</v>
      </c>
      <c r="K461" s="138" t="s">
        <v>164</v>
      </c>
      <c r="L461" s="32"/>
      <c r="M461" s="143" t="s">
        <v>1</v>
      </c>
      <c r="N461" s="144" t="s">
        <v>45</v>
      </c>
      <c r="P461" s="145">
        <f>O461*H461</f>
        <v>0</v>
      </c>
      <c r="Q461" s="145">
        <v>0</v>
      </c>
      <c r="R461" s="145">
        <f>Q461*H461</f>
        <v>0</v>
      </c>
      <c r="S461" s="145">
        <v>0</v>
      </c>
      <c r="T461" s="146">
        <f>S461*H461</f>
        <v>0</v>
      </c>
      <c r="AR461" s="147" t="s">
        <v>165</v>
      </c>
      <c r="AT461" s="147" t="s">
        <v>160</v>
      </c>
      <c r="AU461" s="147" t="s">
        <v>90</v>
      </c>
      <c r="AY461" s="17" t="s">
        <v>158</v>
      </c>
      <c r="BE461" s="148">
        <f>IF(N461="základní",J461,0)</f>
        <v>0</v>
      </c>
      <c r="BF461" s="148">
        <f>IF(N461="snížená",J461,0)</f>
        <v>0</v>
      </c>
      <c r="BG461" s="148">
        <f>IF(N461="zákl. přenesená",J461,0)</f>
        <v>0</v>
      </c>
      <c r="BH461" s="148">
        <f>IF(N461="sníž. přenesená",J461,0)</f>
        <v>0</v>
      </c>
      <c r="BI461" s="148">
        <f>IF(N461="nulová",J461,0)</f>
        <v>0</v>
      </c>
      <c r="BJ461" s="17" t="s">
        <v>88</v>
      </c>
      <c r="BK461" s="148">
        <f>ROUND(I461*H461,2)</f>
        <v>0</v>
      </c>
      <c r="BL461" s="17" t="s">
        <v>165</v>
      </c>
      <c r="BM461" s="147" t="s">
        <v>1154</v>
      </c>
    </row>
    <row r="462" spans="2:65" s="1" customFormat="1" ht="11.25">
      <c r="B462" s="32"/>
      <c r="D462" s="149" t="s">
        <v>167</v>
      </c>
      <c r="F462" s="150" t="s">
        <v>811</v>
      </c>
      <c r="I462" s="151"/>
      <c r="L462" s="32"/>
      <c r="M462" s="152"/>
      <c r="T462" s="56"/>
      <c r="AT462" s="17" t="s">
        <v>167</v>
      </c>
      <c r="AU462" s="17" t="s">
        <v>90</v>
      </c>
    </row>
    <row r="463" spans="2:65" s="1" customFormat="1" ht="11.25">
      <c r="B463" s="32"/>
      <c r="D463" s="153" t="s">
        <v>169</v>
      </c>
      <c r="F463" s="154" t="s">
        <v>812</v>
      </c>
      <c r="I463" s="151"/>
      <c r="L463" s="32"/>
      <c r="M463" s="152"/>
      <c r="T463" s="56"/>
      <c r="AT463" s="17" t="s">
        <v>169</v>
      </c>
      <c r="AU463" s="17" t="s">
        <v>90</v>
      </c>
    </row>
    <row r="464" spans="2:65" s="1" customFormat="1" ht="19.5">
      <c r="B464" s="32"/>
      <c r="D464" s="149" t="s">
        <v>195</v>
      </c>
      <c r="F464" s="175" t="s">
        <v>219</v>
      </c>
      <c r="I464" s="151"/>
      <c r="L464" s="32"/>
      <c r="M464" s="152"/>
      <c r="T464" s="56"/>
      <c r="AT464" s="17" t="s">
        <v>195</v>
      </c>
      <c r="AU464" s="17" t="s">
        <v>90</v>
      </c>
    </row>
    <row r="465" spans="2:65" s="11" customFormat="1" ht="25.9" customHeight="1">
      <c r="B465" s="124"/>
      <c r="D465" s="125" t="s">
        <v>79</v>
      </c>
      <c r="E465" s="126" t="s">
        <v>813</v>
      </c>
      <c r="F465" s="126" t="s">
        <v>814</v>
      </c>
      <c r="I465" s="127"/>
      <c r="J465" s="128">
        <f>BK465</f>
        <v>0</v>
      </c>
      <c r="L465" s="124"/>
      <c r="M465" s="129"/>
      <c r="P465" s="130">
        <f>P466</f>
        <v>0</v>
      </c>
      <c r="R465" s="130">
        <f>R466</f>
        <v>1.6E-2</v>
      </c>
      <c r="T465" s="131">
        <f>T466</f>
        <v>0</v>
      </c>
      <c r="AR465" s="125" t="s">
        <v>157</v>
      </c>
      <c r="AT465" s="132" t="s">
        <v>79</v>
      </c>
      <c r="AU465" s="132" t="s">
        <v>80</v>
      </c>
      <c r="AY465" s="125" t="s">
        <v>158</v>
      </c>
      <c r="BK465" s="133">
        <f>BK466</f>
        <v>0</v>
      </c>
    </row>
    <row r="466" spans="2:65" s="11" customFormat="1" ht="22.9" customHeight="1">
      <c r="B466" s="124"/>
      <c r="D466" s="125" t="s">
        <v>79</v>
      </c>
      <c r="E466" s="134" t="s">
        <v>815</v>
      </c>
      <c r="F466" s="134" t="s">
        <v>816</v>
      </c>
      <c r="I466" s="127"/>
      <c r="J466" s="135">
        <f>BK466</f>
        <v>0</v>
      </c>
      <c r="L466" s="124"/>
      <c r="M466" s="129"/>
      <c r="P466" s="130">
        <f>SUM(P467:P487)</f>
        <v>0</v>
      </c>
      <c r="R466" s="130">
        <f>SUM(R467:R487)</f>
        <v>1.6E-2</v>
      </c>
      <c r="T466" s="131">
        <f>SUM(T467:T487)</f>
        <v>0</v>
      </c>
      <c r="AR466" s="125" t="s">
        <v>90</v>
      </c>
      <c r="AT466" s="132" t="s">
        <v>79</v>
      </c>
      <c r="AU466" s="132" t="s">
        <v>88</v>
      </c>
      <c r="AY466" s="125" t="s">
        <v>158</v>
      </c>
      <c r="BK466" s="133">
        <f>SUM(BK467:BK487)</f>
        <v>0</v>
      </c>
    </row>
    <row r="467" spans="2:65" s="1" customFormat="1" ht="24.2" customHeight="1">
      <c r="B467" s="32"/>
      <c r="C467" s="136" t="s">
        <v>586</v>
      </c>
      <c r="D467" s="136" t="s">
        <v>160</v>
      </c>
      <c r="E467" s="137" t="s">
        <v>846</v>
      </c>
      <c r="F467" s="138" t="s">
        <v>847</v>
      </c>
      <c r="G467" s="139" t="s">
        <v>163</v>
      </c>
      <c r="H467" s="140">
        <v>14.5</v>
      </c>
      <c r="I467" s="141"/>
      <c r="J467" s="142">
        <f>ROUND(I467*H467,2)</f>
        <v>0</v>
      </c>
      <c r="K467" s="138" t="s">
        <v>164</v>
      </c>
      <c r="L467" s="32"/>
      <c r="M467" s="143" t="s">
        <v>1</v>
      </c>
      <c r="N467" s="144" t="s">
        <v>45</v>
      </c>
      <c r="P467" s="145">
        <f>O467*H467</f>
        <v>0</v>
      </c>
      <c r="Q467" s="145">
        <v>0</v>
      </c>
      <c r="R467" s="145">
        <f>Q467*H467</f>
        <v>0</v>
      </c>
      <c r="S467" s="145">
        <v>0</v>
      </c>
      <c r="T467" s="146">
        <f>S467*H467</f>
        <v>0</v>
      </c>
      <c r="AR467" s="147" t="s">
        <v>295</v>
      </c>
      <c r="AT467" s="147" t="s">
        <v>160</v>
      </c>
      <c r="AU467" s="147" t="s">
        <v>90</v>
      </c>
      <c r="AY467" s="17" t="s">
        <v>158</v>
      </c>
      <c r="BE467" s="148">
        <f>IF(N467="základní",J467,0)</f>
        <v>0</v>
      </c>
      <c r="BF467" s="148">
        <f>IF(N467="snížená",J467,0)</f>
        <v>0</v>
      </c>
      <c r="BG467" s="148">
        <f>IF(N467="zákl. přenesená",J467,0)</f>
        <v>0</v>
      </c>
      <c r="BH467" s="148">
        <f>IF(N467="sníž. přenesená",J467,0)</f>
        <v>0</v>
      </c>
      <c r="BI467" s="148">
        <f>IF(N467="nulová",J467,0)</f>
        <v>0</v>
      </c>
      <c r="BJ467" s="17" t="s">
        <v>88</v>
      </c>
      <c r="BK467" s="148">
        <f>ROUND(I467*H467,2)</f>
        <v>0</v>
      </c>
      <c r="BL467" s="17" t="s">
        <v>295</v>
      </c>
      <c r="BM467" s="147" t="s">
        <v>1155</v>
      </c>
    </row>
    <row r="468" spans="2:65" s="1" customFormat="1" ht="19.5">
      <c r="B468" s="32"/>
      <c r="D468" s="149" t="s">
        <v>167</v>
      </c>
      <c r="F468" s="150" t="s">
        <v>849</v>
      </c>
      <c r="I468" s="151"/>
      <c r="L468" s="32"/>
      <c r="M468" s="152"/>
      <c r="T468" s="56"/>
      <c r="AT468" s="17" t="s">
        <v>167</v>
      </c>
      <c r="AU468" s="17" t="s">
        <v>90</v>
      </c>
    </row>
    <row r="469" spans="2:65" s="1" customFormat="1" ht="11.25">
      <c r="B469" s="32"/>
      <c r="D469" s="153" t="s">
        <v>169</v>
      </c>
      <c r="F469" s="154" t="s">
        <v>850</v>
      </c>
      <c r="I469" s="151"/>
      <c r="L469" s="32"/>
      <c r="M469" s="152"/>
      <c r="T469" s="56"/>
      <c r="AT469" s="17" t="s">
        <v>169</v>
      </c>
      <c r="AU469" s="17" t="s">
        <v>90</v>
      </c>
    </row>
    <row r="470" spans="2:65" s="12" customFormat="1" ht="11.25">
      <c r="B470" s="155"/>
      <c r="D470" s="149" t="s">
        <v>171</v>
      </c>
      <c r="E470" s="156" t="s">
        <v>1</v>
      </c>
      <c r="F470" s="157" t="s">
        <v>824</v>
      </c>
      <c r="H470" s="156" t="s">
        <v>1</v>
      </c>
      <c r="I470" s="158"/>
      <c r="L470" s="155"/>
      <c r="M470" s="159"/>
      <c r="T470" s="160"/>
      <c r="AT470" s="156" t="s">
        <v>171</v>
      </c>
      <c r="AU470" s="156" t="s">
        <v>90</v>
      </c>
      <c r="AV470" s="12" t="s">
        <v>88</v>
      </c>
      <c r="AW470" s="12" t="s">
        <v>36</v>
      </c>
      <c r="AX470" s="12" t="s">
        <v>80</v>
      </c>
      <c r="AY470" s="156" t="s">
        <v>158</v>
      </c>
    </row>
    <row r="471" spans="2:65" s="13" customFormat="1" ht="11.25">
      <c r="B471" s="161"/>
      <c r="D471" s="149" t="s">
        <v>171</v>
      </c>
      <c r="E471" s="162" t="s">
        <v>1</v>
      </c>
      <c r="F471" s="163" t="s">
        <v>1156</v>
      </c>
      <c r="H471" s="164">
        <v>14.5</v>
      </c>
      <c r="I471" s="165"/>
      <c r="L471" s="161"/>
      <c r="M471" s="166"/>
      <c r="T471" s="167"/>
      <c r="AT471" s="162" t="s">
        <v>171</v>
      </c>
      <c r="AU471" s="162" t="s">
        <v>90</v>
      </c>
      <c r="AV471" s="13" t="s">
        <v>90</v>
      </c>
      <c r="AW471" s="13" t="s">
        <v>36</v>
      </c>
      <c r="AX471" s="13" t="s">
        <v>80</v>
      </c>
      <c r="AY471" s="162" t="s">
        <v>158</v>
      </c>
    </row>
    <row r="472" spans="2:65" s="14" customFormat="1" ht="11.25">
      <c r="B472" s="168"/>
      <c r="D472" s="149" t="s">
        <v>171</v>
      </c>
      <c r="E472" s="169" t="s">
        <v>1</v>
      </c>
      <c r="F472" s="170" t="s">
        <v>182</v>
      </c>
      <c r="H472" s="171">
        <v>14.5</v>
      </c>
      <c r="I472" s="172"/>
      <c r="L472" s="168"/>
      <c r="M472" s="173"/>
      <c r="T472" s="174"/>
      <c r="AT472" s="169" t="s">
        <v>171</v>
      </c>
      <c r="AU472" s="169" t="s">
        <v>90</v>
      </c>
      <c r="AV472" s="14" t="s">
        <v>165</v>
      </c>
      <c r="AW472" s="14" t="s">
        <v>36</v>
      </c>
      <c r="AX472" s="14" t="s">
        <v>88</v>
      </c>
      <c r="AY472" s="169" t="s">
        <v>158</v>
      </c>
    </row>
    <row r="473" spans="2:65" s="1" customFormat="1" ht="16.5" customHeight="1">
      <c r="B473" s="32"/>
      <c r="C473" s="176" t="s">
        <v>594</v>
      </c>
      <c r="D473" s="176" t="s">
        <v>336</v>
      </c>
      <c r="E473" s="177" t="s">
        <v>827</v>
      </c>
      <c r="F473" s="178" t="s">
        <v>828</v>
      </c>
      <c r="G473" s="179" t="s">
        <v>339</v>
      </c>
      <c r="H473" s="180">
        <v>4.0000000000000001E-3</v>
      </c>
      <c r="I473" s="181"/>
      <c r="J473" s="182">
        <f>ROUND(I473*H473,2)</f>
        <v>0</v>
      </c>
      <c r="K473" s="178" t="s">
        <v>164</v>
      </c>
      <c r="L473" s="183"/>
      <c r="M473" s="184" t="s">
        <v>1</v>
      </c>
      <c r="N473" s="185" t="s">
        <v>45</v>
      </c>
      <c r="P473" s="145">
        <f>O473*H473</f>
        <v>0</v>
      </c>
      <c r="Q473" s="145">
        <v>1</v>
      </c>
      <c r="R473" s="145">
        <f>Q473*H473</f>
        <v>4.0000000000000001E-3</v>
      </c>
      <c r="S473" s="145">
        <v>0</v>
      </c>
      <c r="T473" s="146">
        <f>S473*H473</f>
        <v>0</v>
      </c>
      <c r="AR473" s="147" t="s">
        <v>415</v>
      </c>
      <c r="AT473" s="147" t="s">
        <v>336</v>
      </c>
      <c r="AU473" s="147" t="s">
        <v>90</v>
      </c>
      <c r="AY473" s="17" t="s">
        <v>158</v>
      </c>
      <c r="BE473" s="148">
        <f>IF(N473="základní",J473,0)</f>
        <v>0</v>
      </c>
      <c r="BF473" s="148">
        <f>IF(N473="snížená",J473,0)</f>
        <v>0</v>
      </c>
      <c r="BG473" s="148">
        <f>IF(N473="zákl. přenesená",J473,0)</f>
        <v>0</v>
      </c>
      <c r="BH473" s="148">
        <f>IF(N473="sníž. přenesená",J473,0)</f>
        <v>0</v>
      </c>
      <c r="BI473" s="148">
        <f>IF(N473="nulová",J473,0)</f>
        <v>0</v>
      </c>
      <c r="BJ473" s="17" t="s">
        <v>88</v>
      </c>
      <c r="BK473" s="148">
        <f>ROUND(I473*H473,2)</f>
        <v>0</v>
      </c>
      <c r="BL473" s="17" t="s">
        <v>295</v>
      </c>
      <c r="BM473" s="147" t="s">
        <v>1157</v>
      </c>
    </row>
    <row r="474" spans="2:65" s="1" customFormat="1" ht="11.25">
      <c r="B474" s="32"/>
      <c r="D474" s="149" t="s">
        <v>167</v>
      </c>
      <c r="F474" s="150" t="s">
        <v>830</v>
      </c>
      <c r="I474" s="151"/>
      <c r="L474" s="32"/>
      <c r="M474" s="152"/>
      <c r="T474" s="56"/>
      <c r="AT474" s="17" t="s">
        <v>167</v>
      </c>
      <c r="AU474" s="17" t="s">
        <v>90</v>
      </c>
    </row>
    <row r="475" spans="2:65" s="13" customFormat="1" ht="11.25">
      <c r="B475" s="161"/>
      <c r="D475" s="149" t="s">
        <v>171</v>
      </c>
      <c r="F475" s="163" t="s">
        <v>1158</v>
      </c>
      <c r="H475" s="164">
        <v>4.0000000000000001E-3</v>
      </c>
      <c r="I475" s="165"/>
      <c r="L475" s="161"/>
      <c r="M475" s="166"/>
      <c r="T475" s="167"/>
      <c r="AT475" s="162" t="s">
        <v>171</v>
      </c>
      <c r="AU475" s="162" t="s">
        <v>90</v>
      </c>
      <c r="AV475" s="13" t="s">
        <v>90</v>
      </c>
      <c r="AW475" s="13" t="s">
        <v>4</v>
      </c>
      <c r="AX475" s="13" t="s">
        <v>88</v>
      </c>
      <c r="AY475" s="162" t="s">
        <v>158</v>
      </c>
    </row>
    <row r="476" spans="2:65" s="1" customFormat="1" ht="24.2" customHeight="1">
      <c r="B476" s="32"/>
      <c r="C476" s="136" t="s">
        <v>601</v>
      </c>
      <c r="D476" s="136" t="s">
        <v>160</v>
      </c>
      <c r="E476" s="137" t="s">
        <v>856</v>
      </c>
      <c r="F476" s="138" t="s">
        <v>857</v>
      </c>
      <c r="G476" s="139" t="s">
        <v>163</v>
      </c>
      <c r="H476" s="140">
        <v>29</v>
      </c>
      <c r="I476" s="141"/>
      <c r="J476" s="142">
        <f>ROUND(I476*H476,2)</f>
        <v>0</v>
      </c>
      <c r="K476" s="138" t="s">
        <v>164</v>
      </c>
      <c r="L476" s="32"/>
      <c r="M476" s="143" t="s">
        <v>1</v>
      </c>
      <c r="N476" s="144" t="s">
        <v>45</v>
      </c>
      <c r="P476" s="145">
        <f>O476*H476</f>
        <v>0</v>
      </c>
      <c r="Q476" s="145">
        <v>0</v>
      </c>
      <c r="R476" s="145">
        <f>Q476*H476</f>
        <v>0</v>
      </c>
      <c r="S476" s="145">
        <v>0</v>
      </c>
      <c r="T476" s="146">
        <f>S476*H476</f>
        <v>0</v>
      </c>
      <c r="AR476" s="147" t="s">
        <v>295</v>
      </c>
      <c r="AT476" s="147" t="s">
        <v>160</v>
      </c>
      <c r="AU476" s="147" t="s">
        <v>90</v>
      </c>
      <c r="AY476" s="17" t="s">
        <v>158</v>
      </c>
      <c r="BE476" s="148">
        <f>IF(N476="základní",J476,0)</f>
        <v>0</v>
      </c>
      <c r="BF476" s="148">
        <f>IF(N476="snížená",J476,0)</f>
        <v>0</v>
      </c>
      <c r="BG476" s="148">
        <f>IF(N476="zákl. přenesená",J476,0)</f>
        <v>0</v>
      </c>
      <c r="BH476" s="148">
        <f>IF(N476="sníž. přenesená",J476,0)</f>
        <v>0</v>
      </c>
      <c r="BI476" s="148">
        <f>IF(N476="nulová",J476,0)</f>
        <v>0</v>
      </c>
      <c r="BJ476" s="17" t="s">
        <v>88</v>
      </c>
      <c r="BK476" s="148">
        <f>ROUND(I476*H476,2)</f>
        <v>0</v>
      </c>
      <c r="BL476" s="17" t="s">
        <v>295</v>
      </c>
      <c r="BM476" s="147" t="s">
        <v>1159</v>
      </c>
    </row>
    <row r="477" spans="2:65" s="1" customFormat="1" ht="19.5">
      <c r="B477" s="32"/>
      <c r="D477" s="149" t="s">
        <v>167</v>
      </c>
      <c r="F477" s="150" t="s">
        <v>859</v>
      </c>
      <c r="I477" s="151"/>
      <c r="L477" s="32"/>
      <c r="M477" s="152"/>
      <c r="T477" s="56"/>
      <c r="AT477" s="17" t="s">
        <v>167</v>
      </c>
      <c r="AU477" s="17" t="s">
        <v>90</v>
      </c>
    </row>
    <row r="478" spans="2:65" s="1" customFormat="1" ht="11.25">
      <c r="B478" s="32"/>
      <c r="D478" s="153" t="s">
        <v>169</v>
      </c>
      <c r="F478" s="154" t="s">
        <v>860</v>
      </c>
      <c r="I478" s="151"/>
      <c r="L478" s="32"/>
      <c r="M478" s="152"/>
      <c r="T478" s="56"/>
      <c r="AT478" s="17" t="s">
        <v>169</v>
      </c>
      <c r="AU478" s="17" t="s">
        <v>90</v>
      </c>
    </row>
    <row r="479" spans="2:65" s="12" customFormat="1" ht="11.25">
      <c r="B479" s="155"/>
      <c r="D479" s="149" t="s">
        <v>171</v>
      </c>
      <c r="E479" s="156" t="s">
        <v>1</v>
      </c>
      <c r="F479" s="157" t="s">
        <v>838</v>
      </c>
      <c r="H479" s="156" t="s">
        <v>1</v>
      </c>
      <c r="I479" s="158"/>
      <c r="L479" s="155"/>
      <c r="M479" s="159"/>
      <c r="T479" s="160"/>
      <c r="AT479" s="156" t="s">
        <v>171</v>
      </c>
      <c r="AU479" s="156" t="s">
        <v>90</v>
      </c>
      <c r="AV479" s="12" t="s">
        <v>88</v>
      </c>
      <c r="AW479" s="12" t="s">
        <v>36</v>
      </c>
      <c r="AX479" s="12" t="s">
        <v>80</v>
      </c>
      <c r="AY479" s="156" t="s">
        <v>158</v>
      </c>
    </row>
    <row r="480" spans="2:65" s="13" customFormat="1" ht="11.25">
      <c r="B480" s="161"/>
      <c r="D480" s="149" t="s">
        <v>171</v>
      </c>
      <c r="E480" s="162" t="s">
        <v>1</v>
      </c>
      <c r="F480" s="163" t="s">
        <v>1160</v>
      </c>
      <c r="H480" s="164">
        <v>29</v>
      </c>
      <c r="I480" s="165"/>
      <c r="L480" s="161"/>
      <c r="M480" s="166"/>
      <c r="T480" s="167"/>
      <c r="AT480" s="162" t="s">
        <v>171</v>
      </c>
      <c r="AU480" s="162" t="s">
        <v>90</v>
      </c>
      <c r="AV480" s="13" t="s">
        <v>90</v>
      </c>
      <c r="AW480" s="13" t="s">
        <v>36</v>
      </c>
      <c r="AX480" s="13" t="s">
        <v>80</v>
      </c>
      <c r="AY480" s="162" t="s">
        <v>158</v>
      </c>
    </row>
    <row r="481" spans="2:65" s="14" customFormat="1" ht="11.25">
      <c r="B481" s="168"/>
      <c r="D481" s="149" t="s">
        <v>171</v>
      </c>
      <c r="E481" s="169" t="s">
        <v>1</v>
      </c>
      <c r="F481" s="170" t="s">
        <v>182</v>
      </c>
      <c r="H481" s="171">
        <v>29</v>
      </c>
      <c r="I481" s="172"/>
      <c r="L481" s="168"/>
      <c r="M481" s="173"/>
      <c r="T481" s="174"/>
      <c r="AT481" s="169" t="s">
        <v>171</v>
      </c>
      <c r="AU481" s="169" t="s">
        <v>90</v>
      </c>
      <c r="AV481" s="14" t="s">
        <v>165</v>
      </c>
      <c r="AW481" s="14" t="s">
        <v>36</v>
      </c>
      <c r="AX481" s="14" t="s">
        <v>88</v>
      </c>
      <c r="AY481" s="169" t="s">
        <v>158</v>
      </c>
    </row>
    <row r="482" spans="2:65" s="1" customFormat="1" ht="16.5" customHeight="1">
      <c r="B482" s="32"/>
      <c r="C482" s="176" t="s">
        <v>608</v>
      </c>
      <c r="D482" s="176" t="s">
        <v>336</v>
      </c>
      <c r="E482" s="177" t="s">
        <v>841</v>
      </c>
      <c r="F482" s="178" t="s">
        <v>842</v>
      </c>
      <c r="G482" s="179" t="s">
        <v>339</v>
      </c>
      <c r="H482" s="180">
        <v>1.2E-2</v>
      </c>
      <c r="I482" s="181"/>
      <c r="J482" s="182">
        <f>ROUND(I482*H482,2)</f>
        <v>0</v>
      </c>
      <c r="K482" s="178" t="s">
        <v>164</v>
      </c>
      <c r="L482" s="183"/>
      <c r="M482" s="184" t="s">
        <v>1</v>
      </c>
      <c r="N482" s="185" t="s">
        <v>45</v>
      </c>
      <c r="P482" s="145">
        <f>O482*H482</f>
        <v>0</v>
      </c>
      <c r="Q482" s="145">
        <v>1</v>
      </c>
      <c r="R482" s="145">
        <f>Q482*H482</f>
        <v>1.2E-2</v>
      </c>
      <c r="S482" s="145">
        <v>0</v>
      </c>
      <c r="T482" s="146">
        <f>S482*H482</f>
        <v>0</v>
      </c>
      <c r="AR482" s="147" t="s">
        <v>415</v>
      </c>
      <c r="AT482" s="147" t="s">
        <v>336</v>
      </c>
      <c r="AU482" s="147" t="s">
        <v>90</v>
      </c>
      <c r="AY482" s="17" t="s">
        <v>158</v>
      </c>
      <c r="BE482" s="148">
        <f>IF(N482="základní",J482,0)</f>
        <v>0</v>
      </c>
      <c r="BF482" s="148">
        <f>IF(N482="snížená",J482,0)</f>
        <v>0</v>
      </c>
      <c r="BG482" s="148">
        <f>IF(N482="zákl. přenesená",J482,0)</f>
        <v>0</v>
      </c>
      <c r="BH482" s="148">
        <f>IF(N482="sníž. přenesená",J482,0)</f>
        <v>0</v>
      </c>
      <c r="BI482" s="148">
        <f>IF(N482="nulová",J482,0)</f>
        <v>0</v>
      </c>
      <c r="BJ482" s="17" t="s">
        <v>88</v>
      </c>
      <c r="BK482" s="148">
        <f>ROUND(I482*H482,2)</f>
        <v>0</v>
      </c>
      <c r="BL482" s="17" t="s">
        <v>295</v>
      </c>
      <c r="BM482" s="147" t="s">
        <v>1161</v>
      </c>
    </row>
    <row r="483" spans="2:65" s="1" customFormat="1" ht="11.25">
      <c r="B483" s="32"/>
      <c r="D483" s="149" t="s">
        <v>167</v>
      </c>
      <c r="F483" s="150" t="s">
        <v>842</v>
      </c>
      <c r="I483" s="151"/>
      <c r="L483" s="32"/>
      <c r="M483" s="152"/>
      <c r="T483" s="56"/>
      <c r="AT483" s="17" t="s">
        <v>167</v>
      </c>
      <c r="AU483" s="17" t="s">
        <v>90</v>
      </c>
    </row>
    <row r="484" spans="2:65" s="13" customFormat="1" ht="11.25">
      <c r="B484" s="161"/>
      <c r="D484" s="149" t="s">
        <v>171</v>
      </c>
      <c r="F484" s="163" t="s">
        <v>1162</v>
      </c>
      <c r="H484" s="164">
        <v>1.2E-2</v>
      </c>
      <c r="I484" s="165"/>
      <c r="L484" s="161"/>
      <c r="M484" s="166"/>
      <c r="T484" s="167"/>
      <c r="AT484" s="162" t="s">
        <v>171</v>
      </c>
      <c r="AU484" s="162" t="s">
        <v>90</v>
      </c>
      <c r="AV484" s="13" t="s">
        <v>90</v>
      </c>
      <c r="AW484" s="13" t="s">
        <v>4</v>
      </c>
      <c r="AX484" s="13" t="s">
        <v>88</v>
      </c>
      <c r="AY484" s="162" t="s">
        <v>158</v>
      </c>
    </row>
    <row r="485" spans="2:65" s="1" customFormat="1" ht="24.2" customHeight="1">
      <c r="B485" s="32"/>
      <c r="C485" s="136" t="s">
        <v>614</v>
      </c>
      <c r="D485" s="136" t="s">
        <v>160</v>
      </c>
      <c r="E485" s="137" t="s">
        <v>866</v>
      </c>
      <c r="F485" s="138" t="s">
        <v>867</v>
      </c>
      <c r="G485" s="139" t="s">
        <v>339</v>
      </c>
      <c r="H485" s="140">
        <v>1.6E-2</v>
      </c>
      <c r="I485" s="141"/>
      <c r="J485" s="142">
        <f>ROUND(I485*H485,2)</f>
        <v>0</v>
      </c>
      <c r="K485" s="138" t="s">
        <v>164</v>
      </c>
      <c r="L485" s="32"/>
      <c r="M485" s="143" t="s">
        <v>1</v>
      </c>
      <c r="N485" s="144" t="s">
        <v>45</v>
      </c>
      <c r="P485" s="145">
        <f>O485*H485</f>
        <v>0</v>
      </c>
      <c r="Q485" s="145">
        <v>0</v>
      </c>
      <c r="R485" s="145">
        <f>Q485*H485</f>
        <v>0</v>
      </c>
      <c r="S485" s="145">
        <v>0</v>
      </c>
      <c r="T485" s="146">
        <f>S485*H485</f>
        <v>0</v>
      </c>
      <c r="AR485" s="147" t="s">
        <v>295</v>
      </c>
      <c r="AT485" s="147" t="s">
        <v>160</v>
      </c>
      <c r="AU485" s="147" t="s">
        <v>90</v>
      </c>
      <c r="AY485" s="17" t="s">
        <v>158</v>
      </c>
      <c r="BE485" s="148">
        <f>IF(N485="základní",J485,0)</f>
        <v>0</v>
      </c>
      <c r="BF485" s="148">
        <f>IF(N485="snížená",J485,0)</f>
        <v>0</v>
      </c>
      <c r="BG485" s="148">
        <f>IF(N485="zákl. přenesená",J485,0)</f>
        <v>0</v>
      </c>
      <c r="BH485" s="148">
        <f>IF(N485="sníž. přenesená",J485,0)</f>
        <v>0</v>
      </c>
      <c r="BI485" s="148">
        <f>IF(N485="nulová",J485,0)</f>
        <v>0</v>
      </c>
      <c r="BJ485" s="17" t="s">
        <v>88</v>
      </c>
      <c r="BK485" s="148">
        <f>ROUND(I485*H485,2)</f>
        <v>0</v>
      </c>
      <c r="BL485" s="17" t="s">
        <v>295</v>
      </c>
      <c r="BM485" s="147" t="s">
        <v>1163</v>
      </c>
    </row>
    <row r="486" spans="2:65" s="1" customFormat="1" ht="29.25">
      <c r="B486" s="32"/>
      <c r="D486" s="149" t="s">
        <v>167</v>
      </c>
      <c r="F486" s="150" t="s">
        <v>869</v>
      </c>
      <c r="I486" s="151"/>
      <c r="L486" s="32"/>
      <c r="M486" s="152"/>
      <c r="T486" s="56"/>
      <c r="AT486" s="17" t="s">
        <v>167</v>
      </c>
      <c r="AU486" s="17" t="s">
        <v>90</v>
      </c>
    </row>
    <row r="487" spans="2:65" s="1" customFormat="1" ht="11.25">
      <c r="B487" s="32"/>
      <c r="D487" s="153" t="s">
        <v>169</v>
      </c>
      <c r="F487" s="154" t="s">
        <v>870</v>
      </c>
      <c r="I487" s="151"/>
      <c r="L487" s="32"/>
      <c r="M487" s="152"/>
      <c r="T487" s="56"/>
      <c r="AT487" s="17" t="s">
        <v>169</v>
      </c>
      <c r="AU487" s="17" t="s">
        <v>90</v>
      </c>
    </row>
    <row r="488" spans="2:65" s="11" customFormat="1" ht="25.9" customHeight="1">
      <c r="B488" s="124"/>
      <c r="D488" s="125" t="s">
        <v>79</v>
      </c>
      <c r="E488" s="126" t="s">
        <v>910</v>
      </c>
      <c r="F488" s="126" t="s">
        <v>911</v>
      </c>
      <c r="I488" s="127"/>
      <c r="J488" s="128">
        <f>BK488</f>
        <v>0</v>
      </c>
      <c r="L488" s="124"/>
      <c r="M488" s="129"/>
      <c r="P488" s="130">
        <f>SUM(P489:P503)</f>
        <v>0</v>
      </c>
      <c r="R488" s="130">
        <f>SUM(R489:R503)</f>
        <v>0</v>
      </c>
      <c r="T488" s="131">
        <f>SUM(T489:T503)</f>
        <v>0</v>
      </c>
      <c r="AR488" s="125" t="s">
        <v>165</v>
      </c>
      <c r="AT488" s="132" t="s">
        <v>79</v>
      </c>
      <c r="AU488" s="132" t="s">
        <v>80</v>
      </c>
      <c r="AY488" s="125" t="s">
        <v>158</v>
      </c>
      <c r="BK488" s="133">
        <f>SUM(BK489:BK503)</f>
        <v>0</v>
      </c>
    </row>
    <row r="489" spans="2:65" s="1" customFormat="1" ht="21.75" customHeight="1">
      <c r="B489" s="32"/>
      <c r="C489" s="136" t="s">
        <v>622</v>
      </c>
      <c r="D489" s="136" t="s">
        <v>160</v>
      </c>
      <c r="E489" s="137" t="s">
        <v>1164</v>
      </c>
      <c r="F489" s="138" t="s">
        <v>1165</v>
      </c>
      <c r="G489" s="139" t="s">
        <v>269</v>
      </c>
      <c r="H489" s="140">
        <v>1</v>
      </c>
      <c r="I489" s="141"/>
      <c r="J489" s="142">
        <f>ROUND(I489*H489,2)</f>
        <v>0</v>
      </c>
      <c r="K489" s="138" t="s">
        <v>270</v>
      </c>
      <c r="L489" s="32"/>
      <c r="M489" s="143" t="s">
        <v>1</v>
      </c>
      <c r="N489" s="144" t="s">
        <v>45</v>
      </c>
      <c r="P489" s="145">
        <f>O489*H489</f>
        <v>0</v>
      </c>
      <c r="Q489" s="145">
        <v>0</v>
      </c>
      <c r="R489" s="145">
        <f>Q489*H489</f>
        <v>0</v>
      </c>
      <c r="S489" s="145">
        <v>0</v>
      </c>
      <c r="T489" s="146">
        <f>S489*H489</f>
        <v>0</v>
      </c>
      <c r="AR489" s="147" t="s">
        <v>165</v>
      </c>
      <c r="AT489" s="147" t="s">
        <v>160</v>
      </c>
      <c r="AU489" s="147" t="s">
        <v>88</v>
      </c>
      <c r="AY489" s="17" t="s">
        <v>158</v>
      </c>
      <c r="BE489" s="148">
        <f>IF(N489="základní",J489,0)</f>
        <v>0</v>
      </c>
      <c r="BF489" s="148">
        <f>IF(N489="snížená",J489,0)</f>
        <v>0</v>
      </c>
      <c r="BG489" s="148">
        <f>IF(N489="zákl. přenesená",J489,0)</f>
        <v>0</v>
      </c>
      <c r="BH489" s="148">
        <f>IF(N489="sníž. přenesená",J489,0)</f>
        <v>0</v>
      </c>
      <c r="BI489" s="148">
        <f>IF(N489="nulová",J489,0)</f>
        <v>0</v>
      </c>
      <c r="BJ489" s="17" t="s">
        <v>88</v>
      </c>
      <c r="BK489" s="148">
        <f>ROUND(I489*H489,2)</f>
        <v>0</v>
      </c>
      <c r="BL489" s="17" t="s">
        <v>165</v>
      </c>
      <c r="BM489" s="147" t="s">
        <v>1166</v>
      </c>
    </row>
    <row r="490" spans="2:65" s="1" customFormat="1" ht="126.75">
      <c r="B490" s="32"/>
      <c r="D490" s="149" t="s">
        <v>195</v>
      </c>
      <c r="F490" s="175" t="s">
        <v>1167</v>
      </c>
      <c r="I490" s="151"/>
      <c r="L490" s="32"/>
      <c r="M490" s="152"/>
      <c r="T490" s="56"/>
      <c r="AT490" s="17" t="s">
        <v>195</v>
      </c>
      <c r="AU490" s="17" t="s">
        <v>88</v>
      </c>
    </row>
    <row r="491" spans="2:65" s="12" customFormat="1" ht="11.25">
      <c r="B491" s="155"/>
      <c r="D491" s="149" t="s">
        <v>171</v>
      </c>
      <c r="E491" s="156" t="s">
        <v>1</v>
      </c>
      <c r="F491" s="157" t="s">
        <v>956</v>
      </c>
      <c r="H491" s="156" t="s">
        <v>1</v>
      </c>
      <c r="I491" s="158"/>
      <c r="L491" s="155"/>
      <c r="M491" s="159"/>
      <c r="T491" s="160"/>
      <c r="AT491" s="156" t="s">
        <v>171</v>
      </c>
      <c r="AU491" s="156" t="s">
        <v>88</v>
      </c>
      <c r="AV491" s="12" t="s">
        <v>88</v>
      </c>
      <c r="AW491" s="12" t="s">
        <v>36</v>
      </c>
      <c r="AX491" s="12" t="s">
        <v>80</v>
      </c>
      <c r="AY491" s="156" t="s">
        <v>158</v>
      </c>
    </row>
    <row r="492" spans="2:65" s="12" customFormat="1" ht="11.25">
      <c r="B492" s="155"/>
      <c r="D492" s="149" t="s">
        <v>171</v>
      </c>
      <c r="E492" s="156" t="s">
        <v>1</v>
      </c>
      <c r="F492" s="157" t="s">
        <v>1168</v>
      </c>
      <c r="H492" s="156" t="s">
        <v>1</v>
      </c>
      <c r="I492" s="158"/>
      <c r="L492" s="155"/>
      <c r="M492" s="159"/>
      <c r="T492" s="160"/>
      <c r="AT492" s="156" t="s">
        <v>171</v>
      </c>
      <c r="AU492" s="156" t="s">
        <v>88</v>
      </c>
      <c r="AV492" s="12" t="s">
        <v>88</v>
      </c>
      <c r="AW492" s="12" t="s">
        <v>36</v>
      </c>
      <c r="AX492" s="12" t="s">
        <v>80</v>
      </c>
      <c r="AY492" s="156" t="s">
        <v>158</v>
      </c>
    </row>
    <row r="493" spans="2:65" s="13" customFormat="1" ht="11.25">
      <c r="B493" s="161"/>
      <c r="D493" s="149" t="s">
        <v>171</v>
      </c>
      <c r="E493" s="162" t="s">
        <v>1</v>
      </c>
      <c r="F493" s="163" t="s">
        <v>273</v>
      </c>
      <c r="H493" s="164">
        <v>1</v>
      </c>
      <c r="I493" s="165"/>
      <c r="L493" s="161"/>
      <c r="M493" s="166"/>
      <c r="T493" s="167"/>
      <c r="AT493" s="162" t="s">
        <v>171</v>
      </c>
      <c r="AU493" s="162" t="s">
        <v>88</v>
      </c>
      <c r="AV493" s="13" t="s">
        <v>90</v>
      </c>
      <c r="AW493" s="13" t="s">
        <v>36</v>
      </c>
      <c r="AX493" s="13" t="s">
        <v>80</v>
      </c>
      <c r="AY493" s="162" t="s">
        <v>158</v>
      </c>
    </row>
    <row r="494" spans="2:65" s="14" customFormat="1" ht="11.25">
      <c r="B494" s="168"/>
      <c r="D494" s="149" t="s">
        <v>171</v>
      </c>
      <c r="E494" s="169" t="s">
        <v>1</v>
      </c>
      <c r="F494" s="170" t="s">
        <v>182</v>
      </c>
      <c r="H494" s="171">
        <v>1</v>
      </c>
      <c r="I494" s="172"/>
      <c r="L494" s="168"/>
      <c r="M494" s="173"/>
      <c r="T494" s="174"/>
      <c r="AT494" s="169" t="s">
        <v>171</v>
      </c>
      <c r="AU494" s="169" t="s">
        <v>88</v>
      </c>
      <c r="AV494" s="14" t="s">
        <v>165</v>
      </c>
      <c r="AW494" s="14" t="s">
        <v>36</v>
      </c>
      <c r="AX494" s="14" t="s">
        <v>88</v>
      </c>
      <c r="AY494" s="169" t="s">
        <v>158</v>
      </c>
    </row>
    <row r="495" spans="2:65" s="1" customFormat="1" ht="24.2" customHeight="1">
      <c r="B495" s="32"/>
      <c r="C495" s="176" t="s">
        <v>630</v>
      </c>
      <c r="D495" s="176" t="s">
        <v>336</v>
      </c>
      <c r="E495" s="177" t="s">
        <v>1169</v>
      </c>
      <c r="F495" s="178" t="s">
        <v>1170</v>
      </c>
      <c r="G495" s="179" t="s">
        <v>176</v>
      </c>
      <c r="H495" s="180">
        <v>1</v>
      </c>
      <c r="I495" s="181"/>
      <c r="J495" s="182">
        <f>ROUND(I495*H495,2)</f>
        <v>0</v>
      </c>
      <c r="K495" s="178" t="s">
        <v>270</v>
      </c>
      <c r="L495" s="183"/>
      <c r="M495" s="184" t="s">
        <v>1</v>
      </c>
      <c r="N495" s="185" t="s">
        <v>45</v>
      </c>
      <c r="P495" s="145">
        <f>O495*H495</f>
        <v>0</v>
      </c>
      <c r="Q495" s="145">
        <v>0</v>
      </c>
      <c r="R495" s="145">
        <f>Q495*H495</f>
        <v>0</v>
      </c>
      <c r="S495" s="145">
        <v>0</v>
      </c>
      <c r="T495" s="146">
        <f>S495*H495</f>
        <v>0</v>
      </c>
      <c r="AR495" s="147" t="s">
        <v>223</v>
      </c>
      <c r="AT495" s="147" t="s">
        <v>336</v>
      </c>
      <c r="AU495" s="147" t="s">
        <v>88</v>
      </c>
      <c r="AY495" s="17" t="s">
        <v>158</v>
      </c>
      <c r="BE495" s="148">
        <f>IF(N495="základní",J495,0)</f>
        <v>0</v>
      </c>
      <c r="BF495" s="148">
        <f>IF(N495="snížená",J495,0)</f>
        <v>0</v>
      </c>
      <c r="BG495" s="148">
        <f>IF(N495="zákl. přenesená",J495,0)</f>
        <v>0</v>
      </c>
      <c r="BH495" s="148">
        <f>IF(N495="sníž. přenesená",J495,0)</f>
        <v>0</v>
      </c>
      <c r="BI495" s="148">
        <f>IF(N495="nulová",J495,0)</f>
        <v>0</v>
      </c>
      <c r="BJ495" s="17" t="s">
        <v>88</v>
      </c>
      <c r="BK495" s="148">
        <f>ROUND(I495*H495,2)</f>
        <v>0</v>
      </c>
      <c r="BL495" s="17" t="s">
        <v>165</v>
      </c>
      <c r="BM495" s="147" t="s">
        <v>1171</v>
      </c>
    </row>
    <row r="496" spans="2:65" s="1" customFormat="1" ht="19.5">
      <c r="B496" s="32"/>
      <c r="D496" s="149" t="s">
        <v>167</v>
      </c>
      <c r="F496" s="150" t="s">
        <v>1170</v>
      </c>
      <c r="I496" s="151"/>
      <c r="L496" s="32"/>
      <c r="M496" s="152"/>
      <c r="T496" s="56"/>
      <c r="AT496" s="17" t="s">
        <v>167</v>
      </c>
      <c r="AU496" s="17" t="s">
        <v>88</v>
      </c>
    </row>
    <row r="497" spans="2:65" s="1" customFormat="1" ht="24.2" customHeight="1">
      <c r="B497" s="32"/>
      <c r="C497" s="176" t="s">
        <v>637</v>
      </c>
      <c r="D497" s="176" t="s">
        <v>336</v>
      </c>
      <c r="E497" s="177" t="s">
        <v>1172</v>
      </c>
      <c r="F497" s="178" t="s">
        <v>1173</v>
      </c>
      <c r="G497" s="179" t="s">
        <v>176</v>
      </c>
      <c r="H497" s="180">
        <v>1</v>
      </c>
      <c r="I497" s="181"/>
      <c r="J497" s="182">
        <f>ROUND(I497*H497,2)</f>
        <v>0</v>
      </c>
      <c r="K497" s="178" t="s">
        <v>270</v>
      </c>
      <c r="L497" s="183"/>
      <c r="M497" s="184" t="s">
        <v>1</v>
      </c>
      <c r="N497" s="185" t="s">
        <v>45</v>
      </c>
      <c r="P497" s="145">
        <f>O497*H497</f>
        <v>0</v>
      </c>
      <c r="Q497" s="145">
        <v>0</v>
      </c>
      <c r="R497" s="145">
        <f>Q497*H497</f>
        <v>0</v>
      </c>
      <c r="S497" s="145">
        <v>0</v>
      </c>
      <c r="T497" s="146">
        <f>S497*H497</f>
        <v>0</v>
      </c>
      <c r="AR497" s="147" t="s">
        <v>223</v>
      </c>
      <c r="AT497" s="147" t="s">
        <v>336</v>
      </c>
      <c r="AU497" s="147" t="s">
        <v>88</v>
      </c>
      <c r="AY497" s="17" t="s">
        <v>158</v>
      </c>
      <c r="BE497" s="148">
        <f>IF(N497="základní",J497,0)</f>
        <v>0</v>
      </c>
      <c r="BF497" s="148">
        <f>IF(N497="snížená",J497,0)</f>
        <v>0</v>
      </c>
      <c r="BG497" s="148">
        <f>IF(N497="zákl. přenesená",J497,0)</f>
        <v>0</v>
      </c>
      <c r="BH497" s="148">
        <f>IF(N497="sníž. přenesená",J497,0)</f>
        <v>0</v>
      </c>
      <c r="BI497" s="148">
        <f>IF(N497="nulová",J497,0)</f>
        <v>0</v>
      </c>
      <c r="BJ497" s="17" t="s">
        <v>88</v>
      </c>
      <c r="BK497" s="148">
        <f>ROUND(I497*H497,2)</f>
        <v>0</v>
      </c>
      <c r="BL497" s="17" t="s">
        <v>165</v>
      </c>
      <c r="BM497" s="147" t="s">
        <v>1174</v>
      </c>
    </row>
    <row r="498" spans="2:65" s="1" customFormat="1" ht="19.5">
      <c r="B498" s="32"/>
      <c r="D498" s="149" t="s">
        <v>167</v>
      </c>
      <c r="F498" s="150" t="s">
        <v>1170</v>
      </c>
      <c r="I498" s="151"/>
      <c r="L498" s="32"/>
      <c r="M498" s="152"/>
      <c r="T498" s="56"/>
      <c r="AT498" s="17" t="s">
        <v>167</v>
      </c>
      <c r="AU498" s="17" t="s">
        <v>88</v>
      </c>
    </row>
    <row r="499" spans="2:65" s="1" customFormat="1" ht="37.9" customHeight="1">
      <c r="B499" s="32"/>
      <c r="C499" s="136" t="s">
        <v>643</v>
      </c>
      <c r="D499" s="136" t="s">
        <v>160</v>
      </c>
      <c r="E499" s="137" t="s">
        <v>1175</v>
      </c>
      <c r="F499" s="138" t="s">
        <v>1176</v>
      </c>
      <c r="G499" s="139" t="s">
        <v>269</v>
      </c>
      <c r="H499" s="140">
        <v>1</v>
      </c>
      <c r="I499" s="141"/>
      <c r="J499" s="142">
        <f>ROUND(I499*H499,2)</f>
        <v>0</v>
      </c>
      <c r="K499" s="138" t="s">
        <v>270</v>
      </c>
      <c r="L499" s="32"/>
      <c r="M499" s="143" t="s">
        <v>1</v>
      </c>
      <c r="N499" s="144" t="s">
        <v>45</v>
      </c>
      <c r="P499" s="145">
        <f>O499*H499</f>
        <v>0</v>
      </c>
      <c r="Q499" s="145">
        <v>0</v>
      </c>
      <c r="R499" s="145">
        <f>Q499*H499</f>
        <v>0</v>
      </c>
      <c r="S499" s="145">
        <v>0</v>
      </c>
      <c r="T499" s="146">
        <f>S499*H499</f>
        <v>0</v>
      </c>
      <c r="AR499" s="147" t="s">
        <v>165</v>
      </c>
      <c r="AT499" s="147" t="s">
        <v>160</v>
      </c>
      <c r="AU499" s="147" t="s">
        <v>88</v>
      </c>
      <c r="AY499" s="17" t="s">
        <v>158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7" t="s">
        <v>88</v>
      </c>
      <c r="BK499" s="148">
        <f>ROUND(I499*H499,2)</f>
        <v>0</v>
      </c>
      <c r="BL499" s="17" t="s">
        <v>165</v>
      </c>
      <c r="BM499" s="147" t="s">
        <v>1177</v>
      </c>
    </row>
    <row r="500" spans="2:65" s="1" customFormat="1" ht="204.75">
      <c r="B500" s="32"/>
      <c r="D500" s="149" t="s">
        <v>195</v>
      </c>
      <c r="F500" s="175" t="s">
        <v>1178</v>
      </c>
      <c r="I500" s="151"/>
      <c r="L500" s="32"/>
      <c r="M500" s="152"/>
      <c r="T500" s="56"/>
      <c r="AT500" s="17" t="s">
        <v>195</v>
      </c>
      <c r="AU500" s="17" t="s">
        <v>88</v>
      </c>
    </row>
    <row r="501" spans="2:65" s="12" customFormat="1" ht="11.25">
      <c r="B501" s="155"/>
      <c r="D501" s="149" t="s">
        <v>171</v>
      </c>
      <c r="E501" s="156" t="s">
        <v>1</v>
      </c>
      <c r="F501" s="157" t="s">
        <v>1179</v>
      </c>
      <c r="H501" s="156" t="s">
        <v>1</v>
      </c>
      <c r="I501" s="158"/>
      <c r="L501" s="155"/>
      <c r="M501" s="159"/>
      <c r="T501" s="160"/>
      <c r="AT501" s="156" t="s">
        <v>171</v>
      </c>
      <c r="AU501" s="156" t="s">
        <v>88</v>
      </c>
      <c r="AV501" s="12" t="s">
        <v>88</v>
      </c>
      <c r="AW501" s="12" t="s">
        <v>36</v>
      </c>
      <c r="AX501" s="12" t="s">
        <v>80</v>
      </c>
      <c r="AY501" s="156" t="s">
        <v>158</v>
      </c>
    </row>
    <row r="502" spans="2:65" s="13" customFormat="1" ht="11.25">
      <c r="B502" s="161"/>
      <c r="D502" s="149" t="s">
        <v>171</v>
      </c>
      <c r="E502" s="162" t="s">
        <v>1</v>
      </c>
      <c r="F502" s="163" t="s">
        <v>273</v>
      </c>
      <c r="H502" s="164">
        <v>1</v>
      </c>
      <c r="I502" s="165"/>
      <c r="L502" s="161"/>
      <c r="M502" s="166"/>
      <c r="T502" s="167"/>
      <c r="AT502" s="162" t="s">
        <v>171</v>
      </c>
      <c r="AU502" s="162" t="s">
        <v>88</v>
      </c>
      <c r="AV502" s="13" t="s">
        <v>90</v>
      </c>
      <c r="AW502" s="13" t="s">
        <v>36</v>
      </c>
      <c r="AX502" s="13" t="s">
        <v>80</v>
      </c>
      <c r="AY502" s="162" t="s">
        <v>158</v>
      </c>
    </row>
    <row r="503" spans="2:65" s="14" customFormat="1" ht="11.25">
      <c r="B503" s="168"/>
      <c r="D503" s="149" t="s">
        <v>171</v>
      </c>
      <c r="E503" s="169" t="s">
        <v>1</v>
      </c>
      <c r="F503" s="170" t="s">
        <v>182</v>
      </c>
      <c r="H503" s="171">
        <v>1</v>
      </c>
      <c r="I503" s="172"/>
      <c r="L503" s="168"/>
      <c r="M503" s="189"/>
      <c r="N503" s="190"/>
      <c r="O503" s="190"/>
      <c r="P503" s="190"/>
      <c r="Q503" s="190"/>
      <c r="R503" s="190"/>
      <c r="S503" s="190"/>
      <c r="T503" s="191"/>
      <c r="AT503" s="169" t="s">
        <v>171</v>
      </c>
      <c r="AU503" s="169" t="s">
        <v>88</v>
      </c>
      <c r="AV503" s="14" t="s">
        <v>165</v>
      </c>
      <c r="AW503" s="14" t="s">
        <v>36</v>
      </c>
      <c r="AX503" s="14" t="s">
        <v>88</v>
      </c>
      <c r="AY503" s="169" t="s">
        <v>158</v>
      </c>
    </row>
    <row r="504" spans="2:65" s="1" customFormat="1" ht="6.95" customHeight="1">
      <c r="B504" s="44"/>
      <c r="C504" s="45"/>
      <c r="D504" s="45"/>
      <c r="E504" s="45"/>
      <c r="F504" s="45"/>
      <c r="G504" s="45"/>
      <c r="H504" s="45"/>
      <c r="I504" s="45"/>
      <c r="J504" s="45"/>
      <c r="K504" s="45"/>
      <c r="L504" s="32"/>
    </row>
  </sheetData>
  <sheetProtection algorithmName="SHA-512" hashValue="D1B2LAz/+8NxAitkw7CKGq4047RlDNuB6IxF4SEluneVkLu6wJIxdv2DA54MWrPKydoLzLVHu1WLW0vYkUo/ug==" saltValue="OQLCItwsD3qiH+AiH+58VgPfpURhu6eeTYF+tiJTdDbdsltBQ9B2b4x+g9laEiM9br3sVrjsbnGX3QugwnxV0Q==" spinCount="100000" sheet="1" objects="1" scenarios="1" formatColumns="0" formatRows="0" autoFilter="0"/>
  <autoFilter ref="C131:K503" xr:uid="{00000000-0009-0000-0000-000002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hyperlinks>
    <hyperlink ref="F137" r:id="rId1" xr:uid="{00000000-0004-0000-0200-000000000000}"/>
    <hyperlink ref="F144" r:id="rId2" xr:uid="{00000000-0004-0000-0200-000001000000}"/>
    <hyperlink ref="F151" r:id="rId3" xr:uid="{00000000-0004-0000-0200-000002000000}"/>
    <hyperlink ref="F158" r:id="rId4" xr:uid="{00000000-0004-0000-0200-000003000000}"/>
    <hyperlink ref="F169" r:id="rId5" xr:uid="{00000000-0004-0000-0200-000004000000}"/>
    <hyperlink ref="F176" r:id="rId6" xr:uid="{00000000-0004-0000-0200-000005000000}"/>
    <hyperlink ref="F182" r:id="rId7" xr:uid="{00000000-0004-0000-0200-000006000000}"/>
    <hyperlink ref="F196" r:id="rId8" xr:uid="{00000000-0004-0000-0200-000007000000}"/>
    <hyperlink ref="F207" r:id="rId9" xr:uid="{00000000-0004-0000-0200-000008000000}"/>
    <hyperlink ref="F214" r:id="rId10" xr:uid="{00000000-0004-0000-0200-000009000000}"/>
    <hyperlink ref="F224" r:id="rId11" xr:uid="{00000000-0004-0000-0200-00000A000000}"/>
    <hyperlink ref="F234" r:id="rId12" xr:uid="{00000000-0004-0000-0200-00000B000000}"/>
    <hyperlink ref="F254" r:id="rId13" xr:uid="{00000000-0004-0000-0200-00000C000000}"/>
    <hyperlink ref="F261" r:id="rId14" xr:uid="{00000000-0004-0000-0200-00000D000000}"/>
    <hyperlink ref="F270" r:id="rId15" xr:uid="{00000000-0004-0000-0200-00000E000000}"/>
    <hyperlink ref="F273" r:id="rId16" xr:uid="{00000000-0004-0000-0200-00000F000000}"/>
    <hyperlink ref="F280" r:id="rId17" xr:uid="{00000000-0004-0000-0200-000010000000}"/>
    <hyperlink ref="F287" r:id="rId18" xr:uid="{00000000-0004-0000-0200-000011000000}"/>
    <hyperlink ref="F299" r:id="rId19" xr:uid="{00000000-0004-0000-0200-000012000000}"/>
    <hyperlink ref="F319" r:id="rId20" xr:uid="{00000000-0004-0000-0200-000013000000}"/>
    <hyperlink ref="F334" r:id="rId21" xr:uid="{00000000-0004-0000-0200-000014000000}"/>
    <hyperlink ref="F407" r:id="rId22" xr:uid="{00000000-0004-0000-0200-000015000000}"/>
    <hyperlink ref="F413" r:id="rId23" xr:uid="{00000000-0004-0000-0200-000016000000}"/>
    <hyperlink ref="F420" r:id="rId24" xr:uid="{00000000-0004-0000-0200-000017000000}"/>
    <hyperlink ref="F441" r:id="rId25" xr:uid="{00000000-0004-0000-0200-000018000000}"/>
    <hyperlink ref="F454" r:id="rId26" xr:uid="{00000000-0004-0000-0200-000019000000}"/>
    <hyperlink ref="F463" r:id="rId27" xr:uid="{00000000-0004-0000-0200-00001A000000}"/>
    <hyperlink ref="F469" r:id="rId28" xr:uid="{00000000-0004-0000-0200-00001B000000}"/>
    <hyperlink ref="F478" r:id="rId29" xr:uid="{00000000-0004-0000-0200-00001C000000}"/>
    <hyperlink ref="F487" r:id="rId30" xr:uid="{00000000-0004-0000-0200-00001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9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ht="12" customHeight="1">
      <c r="B8" s="20"/>
      <c r="D8" s="27" t="s">
        <v>121</v>
      </c>
      <c r="L8" s="20"/>
    </row>
    <row r="9" spans="2:46" s="1" customFormat="1" ht="16.5" customHeight="1">
      <c r="B9" s="32"/>
      <c r="E9" s="241" t="s">
        <v>934</v>
      </c>
      <c r="F9" s="243"/>
      <c r="G9" s="243"/>
      <c r="H9" s="243"/>
      <c r="L9" s="32"/>
    </row>
    <row r="10" spans="2:46" s="1" customFormat="1" ht="12" customHeight="1">
      <c r="B10" s="32"/>
      <c r="D10" s="27" t="s">
        <v>935</v>
      </c>
      <c r="L10" s="32"/>
    </row>
    <row r="11" spans="2:46" s="1" customFormat="1" ht="16.5" customHeight="1">
      <c r="B11" s="32"/>
      <c r="E11" s="204" t="s">
        <v>1180</v>
      </c>
      <c r="F11" s="243"/>
      <c r="G11" s="243"/>
      <c r="H11" s="24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23. 6. 2025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10"/>
      <c r="G20" s="210"/>
      <c r="H20" s="21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4"/>
      <c r="E29" s="215" t="s">
        <v>1</v>
      </c>
      <c r="F29" s="215"/>
      <c r="G29" s="215"/>
      <c r="H29" s="215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40</v>
      </c>
      <c r="J32" s="66">
        <f>ROUND(J127,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5" t="s">
        <v>44</v>
      </c>
      <c r="E35" s="27" t="s">
        <v>45</v>
      </c>
      <c r="F35" s="86">
        <f>ROUND((SUM(BE127:BE295)),  2)</f>
        <v>0</v>
      </c>
      <c r="I35" s="96">
        <v>0.21</v>
      </c>
      <c r="J35" s="86">
        <f>ROUND(((SUM(BE127:BE295))*I35),  2)</f>
        <v>0</v>
      </c>
      <c r="L35" s="32"/>
    </row>
    <row r="36" spans="2:12" s="1" customFormat="1" ht="14.45" customHeight="1">
      <c r="B36" s="32"/>
      <c r="E36" s="27" t="s">
        <v>46</v>
      </c>
      <c r="F36" s="86">
        <f>ROUND((SUM(BF127:BF295)),  2)</f>
        <v>0</v>
      </c>
      <c r="I36" s="96">
        <v>0.15</v>
      </c>
      <c r="J36" s="86">
        <f>ROUND(((SUM(BF127:BF295))*I36),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6">
        <f>ROUND((SUM(BG127:BG295)),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6">
        <f>ROUND((SUM(BH127:BH295)),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6">
        <f>ROUND((SUM(BI127:BI295)),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50</v>
      </c>
      <c r="E41" s="57"/>
      <c r="F41" s="57"/>
      <c r="G41" s="99" t="s">
        <v>51</v>
      </c>
      <c r="H41" s="100" t="s">
        <v>52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12" ht="12" customHeight="1">
      <c r="B86" s="20"/>
      <c r="C86" s="27" t="s">
        <v>121</v>
      </c>
      <c r="L86" s="20"/>
    </row>
    <row r="87" spans="2:12" s="1" customFormat="1" ht="16.5" customHeight="1">
      <c r="B87" s="32"/>
      <c r="E87" s="241" t="s">
        <v>934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935</v>
      </c>
      <c r="L88" s="32"/>
    </row>
    <row r="89" spans="2:12" s="1" customFormat="1" ht="16.5" customHeight="1">
      <c r="B89" s="32"/>
      <c r="E89" s="204" t="str">
        <f>E11</f>
        <v>SO 02.2 - Schodiště v nadjezí</v>
      </c>
      <c r="F89" s="243"/>
      <c r="G89" s="243"/>
      <c r="H89" s="24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23. 6. 2025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Povodí Vltavy, státní podnik</v>
      </c>
      <c r="I93" s="27" t="s">
        <v>32</v>
      </c>
      <c r="J93" s="30" t="str">
        <f>E23</f>
        <v>ENVISYSTEM, s.r.o., U Nikolajky 15, 15000  Praha 5</v>
      </c>
      <c r="L93" s="32"/>
    </row>
    <row r="94" spans="2:12" s="1" customFormat="1" ht="15.2" customHeight="1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124</v>
      </c>
      <c r="D96" s="97"/>
      <c r="E96" s="97"/>
      <c r="F96" s="97"/>
      <c r="G96" s="97"/>
      <c r="H96" s="97"/>
      <c r="I96" s="97"/>
      <c r="J96" s="106" t="s">
        <v>125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126</v>
      </c>
      <c r="J98" s="66">
        <f>J127</f>
        <v>0</v>
      </c>
      <c r="L98" s="32"/>
      <c r="AU98" s="17" t="s">
        <v>127</v>
      </c>
    </row>
    <row r="99" spans="2:47" s="8" customFormat="1" ht="24.95" customHeight="1">
      <c r="B99" s="108"/>
      <c r="D99" s="109" t="s">
        <v>128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47" s="9" customFormat="1" ht="19.899999999999999" customHeight="1">
      <c r="B100" s="112"/>
      <c r="D100" s="113" t="s">
        <v>129</v>
      </c>
      <c r="E100" s="114"/>
      <c r="F100" s="114"/>
      <c r="G100" s="114"/>
      <c r="H100" s="114"/>
      <c r="I100" s="114"/>
      <c r="J100" s="115">
        <f>J129</f>
        <v>0</v>
      </c>
      <c r="L100" s="112"/>
    </row>
    <row r="101" spans="2:47" s="9" customFormat="1" ht="19.899999999999999" customHeight="1">
      <c r="B101" s="112"/>
      <c r="D101" s="113" t="s">
        <v>130</v>
      </c>
      <c r="E101" s="114"/>
      <c r="F101" s="114"/>
      <c r="G101" s="114"/>
      <c r="H101" s="114"/>
      <c r="I101" s="114"/>
      <c r="J101" s="115">
        <f>J196</f>
        <v>0</v>
      </c>
      <c r="L101" s="112"/>
    </row>
    <row r="102" spans="2:47" s="9" customFormat="1" ht="19.899999999999999" customHeight="1">
      <c r="B102" s="112"/>
      <c r="D102" s="113" t="s">
        <v>131</v>
      </c>
      <c r="E102" s="114"/>
      <c r="F102" s="114"/>
      <c r="G102" s="114"/>
      <c r="H102" s="114"/>
      <c r="I102" s="114"/>
      <c r="J102" s="115">
        <f>J245</f>
        <v>0</v>
      </c>
      <c r="L102" s="112"/>
    </row>
    <row r="103" spans="2:47" s="9" customFormat="1" ht="19.899999999999999" customHeight="1">
      <c r="B103" s="112"/>
      <c r="D103" s="113" t="s">
        <v>134</v>
      </c>
      <c r="E103" s="114"/>
      <c r="F103" s="114"/>
      <c r="G103" s="114"/>
      <c r="H103" s="114"/>
      <c r="I103" s="114"/>
      <c r="J103" s="115">
        <f>J263</f>
        <v>0</v>
      </c>
      <c r="L103" s="112"/>
    </row>
    <row r="104" spans="2:47" s="9" customFormat="1" ht="19.899999999999999" customHeight="1">
      <c r="B104" s="112"/>
      <c r="D104" s="113" t="s">
        <v>135</v>
      </c>
      <c r="E104" s="114"/>
      <c r="F104" s="114"/>
      <c r="G104" s="114"/>
      <c r="H104" s="114"/>
      <c r="I104" s="114"/>
      <c r="J104" s="115">
        <f>J274</f>
        <v>0</v>
      </c>
      <c r="L104" s="112"/>
    </row>
    <row r="105" spans="2:47" s="9" customFormat="1" ht="19.899999999999999" customHeight="1">
      <c r="B105" s="112"/>
      <c r="D105" s="113" t="s">
        <v>136</v>
      </c>
      <c r="E105" s="114"/>
      <c r="F105" s="114"/>
      <c r="G105" s="114"/>
      <c r="H105" s="114"/>
      <c r="I105" s="114"/>
      <c r="J105" s="115">
        <f>J291</f>
        <v>0</v>
      </c>
      <c r="L105" s="112"/>
    </row>
    <row r="106" spans="2:47" s="1" customFormat="1" ht="21.75" customHeight="1">
      <c r="B106" s="32"/>
      <c r="L106" s="32"/>
    </row>
    <row r="107" spans="2:47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47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47" s="1" customFormat="1" ht="24.95" customHeight="1">
      <c r="B112" s="32"/>
      <c r="C112" s="21" t="s">
        <v>142</v>
      </c>
      <c r="L112" s="32"/>
    </row>
    <row r="113" spans="2:63" s="1" customFormat="1" ht="6.95" customHeight="1">
      <c r="B113" s="32"/>
      <c r="L113" s="32"/>
    </row>
    <row r="114" spans="2:63" s="1" customFormat="1" ht="12" customHeight="1">
      <c r="B114" s="32"/>
      <c r="C114" s="27" t="s">
        <v>16</v>
      </c>
      <c r="L114" s="32"/>
    </row>
    <row r="115" spans="2:63" s="1" customFormat="1" ht="26.25" customHeight="1">
      <c r="B115" s="32"/>
      <c r="E115" s="241" t="str">
        <f>E7</f>
        <v>Berounka, ř.km 21,638 - jez Zadní Třebáň - výstavba rybího přechodu a vodácké propusti</v>
      </c>
      <c r="F115" s="242"/>
      <c r="G115" s="242"/>
      <c r="H115" s="242"/>
      <c r="L115" s="32"/>
    </row>
    <row r="116" spans="2:63" ht="12" customHeight="1">
      <c r="B116" s="20"/>
      <c r="C116" s="27" t="s">
        <v>121</v>
      </c>
      <c r="L116" s="20"/>
    </row>
    <row r="117" spans="2:63" s="1" customFormat="1" ht="16.5" customHeight="1">
      <c r="B117" s="32"/>
      <c r="E117" s="241" t="s">
        <v>934</v>
      </c>
      <c r="F117" s="243"/>
      <c r="G117" s="243"/>
      <c r="H117" s="243"/>
      <c r="L117" s="32"/>
    </row>
    <row r="118" spans="2:63" s="1" customFormat="1" ht="12" customHeight="1">
      <c r="B118" s="32"/>
      <c r="C118" s="27" t="s">
        <v>935</v>
      </c>
      <c r="L118" s="32"/>
    </row>
    <row r="119" spans="2:63" s="1" customFormat="1" ht="16.5" customHeight="1">
      <c r="B119" s="32"/>
      <c r="E119" s="204" t="str">
        <f>E11</f>
        <v>SO 02.2 - Schodiště v nadjezí</v>
      </c>
      <c r="F119" s="243"/>
      <c r="G119" s="243"/>
      <c r="H119" s="243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F14</f>
        <v xml:space="preserve"> </v>
      </c>
      <c r="I121" s="27" t="s">
        <v>22</v>
      </c>
      <c r="J121" s="52" t="str">
        <f>IF(J14="","",J14)</f>
        <v>23. 6. 2025</v>
      </c>
      <c r="L121" s="32"/>
    </row>
    <row r="122" spans="2:63" s="1" customFormat="1" ht="6.95" customHeight="1">
      <c r="B122" s="32"/>
      <c r="L122" s="32"/>
    </row>
    <row r="123" spans="2:63" s="1" customFormat="1" ht="40.15" customHeight="1">
      <c r="B123" s="32"/>
      <c r="C123" s="27" t="s">
        <v>24</v>
      </c>
      <c r="F123" s="25" t="str">
        <f>E17</f>
        <v>Povodí Vltavy, státní podnik</v>
      </c>
      <c r="I123" s="27" t="s">
        <v>32</v>
      </c>
      <c r="J123" s="30" t="str">
        <f>E23</f>
        <v>ENVISYSTEM, s.r.o., U Nikolajky 15, 15000  Praha 5</v>
      </c>
      <c r="L123" s="32"/>
    </row>
    <row r="124" spans="2:63" s="1" customFormat="1" ht="15.2" customHeight="1">
      <c r="B124" s="32"/>
      <c r="C124" s="27" t="s">
        <v>30</v>
      </c>
      <c r="F124" s="25" t="str">
        <f>IF(E20="","",E20)</f>
        <v>Vyplň údaj</v>
      </c>
      <c r="I124" s="27" t="s">
        <v>37</v>
      </c>
      <c r="J124" s="30" t="str">
        <f>E26</f>
        <v xml:space="preserve"> 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143</v>
      </c>
      <c r="D126" s="118" t="s">
        <v>65</v>
      </c>
      <c r="E126" s="118" t="s">
        <v>61</v>
      </c>
      <c r="F126" s="118" t="s">
        <v>62</v>
      </c>
      <c r="G126" s="118" t="s">
        <v>144</v>
      </c>
      <c r="H126" s="118" t="s">
        <v>145</v>
      </c>
      <c r="I126" s="118" t="s">
        <v>146</v>
      </c>
      <c r="J126" s="118" t="s">
        <v>125</v>
      </c>
      <c r="K126" s="119" t="s">
        <v>147</v>
      </c>
      <c r="L126" s="116"/>
      <c r="M126" s="59" t="s">
        <v>1</v>
      </c>
      <c r="N126" s="60" t="s">
        <v>44</v>
      </c>
      <c r="O126" s="60" t="s">
        <v>148</v>
      </c>
      <c r="P126" s="60" t="s">
        <v>149</v>
      </c>
      <c r="Q126" s="60" t="s">
        <v>150</v>
      </c>
      <c r="R126" s="60" t="s">
        <v>151</v>
      </c>
      <c r="S126" s="60" t="s">
        <v>152</v>
      </c>
      <c r="T126" s="61" t="s">
        <v>153</v>
      </c>
    </row>
    <row r="127" spans="2:63" s="1" customFormat="1" ht="22.9" customHeight="1">
      <c r="B127" s="32"/>
      <c r="C127" s="64" t="s">
        <v>154</v>
      </c>
      <c r="J127" s="120">
        <f>BK127</f>
        <v>0</v>
      </c>
      <c r="L127" s="32"/>
      <c r="M127" s="62"/>
      <c r="N127" s="53"/>
      <c r="O127" s="53"/>
      <c r="P127" s="121">
        <f>P128</f>
        <v>0</v>
      </c>
      <c r="Q127" s="53"/>
      <c r="R127" s="121">
        <f>R128</f>
        <v>13.548312260000001</v>
      </c>
      <c r="S127" s="53"/>
      <c r="T127" s="122">
        <f>T128</f>
        <v>5.9400000000000013</v>
      </c>
      <c r="AT127" s="17" t="s">
        <v>79</v>
      </c>
      <c r="AU127" s="17" t="s">
        <v>127</v>
      </c>
      <c r="BK127" s="123">
        <f>BK128</f>
        <v>0</v>
      </c>
    </row>
    <row r="128" spans="2:63" s="11" customFormat="1" ht="25.9" customHeight="1">
      <c r="B128" s="124"/>
      <c r="D128" s="125" t="s">
        <v>79</v>
      </c>
      <c r="E128" s="126" t="s">
        <v>155</v>
      </c>
      <c r="F128" s="126" t="s">
        <v>156</v>
      </c>
      <c r="I128" s="127"/>
      <c r="J128" s="128">
        <f>BK128</f>
        <v>0</v>
      </c>
      <c r="L128" s="124"/>
      <c r="M128" s="129"/>
      <c r="P128" s="130">
        <f>P129+P196+P245+P263+P274+P291</f>
        <v>0</v>
      </c>
      <c r="R128" s="130">
        <f>R129+R196+R245+R263+R274+R291</f>
        <v>13.548312260000001</v>
      </c>
      <c r="T128" s="131">
        <f>T129+T196+T245+T263+T274+T291</f>
        <v>5.9400000000000013</v>
      </c>
      <c r="AR128" s="125" t="s">
        <v>88</v>
      </c>
      <c r="AT128" s="132" t="s">
        <v>79</v>
      </c>
      <c r="AU128" s="132" t="s">
        <v>80</v>
      </c>
      <c r="AY128" s="125" t="s">
        <v>158</v>
      </c>
      <c r="BK128" s="133">
        <f>BK129+BK196+BK245+BK263+BK274+BK291</f>
        <v>0</v>
      </c>
    </row>
    <row r="129" spans="2:65" s="11" customFormat="1" ht="22.9" customHeight="1">
      <c r="B129" s="124"/>
      <c r="D129" s="125" t="s">
        <v>79</v>
      </c>
      <c r="E129" s="134" t="s">
        <v>88</v>
      </c>
      <c r="F129" s="134" t="s">
        <v>159</v>
      </c>
      <c r="I129" s="127"/>
      <c r="J129" s="135">
        <f>BK129</f>
        <v>0</v>
      </c>
      <c r="L129" s="124"/>
      <c r="M129" s="129"/>
      <c r="P129" s="130">
        <f>SUM(P130:P195)</f>
        <v>0</v>
      </c>
      <c r="R129" s="130">
        <f>SUM(R130:R195)</f>
        <v>4.4559999999999999E-3</v>
      </c>
      <c r="T129" s="131">
        <f>SUM(T130:T195)</f>
        <v>0</v>
      </c>
      <c r="AR129" s="125" t="s">
        <v>88</v>
      </c>
      <c r="AT129" s="132" t="s">
        <v>79</v>
      </c>
      <c r="AU129" s="132" t="s">
        <v>88</v>
      </c>
      <c r="AY129" s="125" t="s">
        <v>158</v>
      </c>
      <c r="BK129" s="133">
        <f>SUM(BK130:BK195)</f>
        <v>0</v>
      </c>
    </row>
    <row r="130" spans="2:65" s="1" customFormat="1" ht="33" customHeight="1">
      <c r="B130" s="32"/>
      <c r="C130" s="136" t="s">
        <v>88</v>
      </c>
      <c r="D130" s="136" t="s">
        <v>160</v>
      </c>
      <c r="E130" s="137" t="s">
        <v>1181</v>
      </c>
      <c r="F130" s="138" t="s">
        <v>1182</v>
      </c>
      <c r="G130" s="139" t="s">
        <v>215</v>
      </c>
      <c r="H130" s="140">
        <v>30.6</v>
      </c>
      <c r="I130" s="141"/>
      <c r="J130" s="142">
        <f>ROUND(I130*H130,2)</f>
        <v>0</v>
      </c>
      <c r="K130" s="138" t="s">
        <v>164</v>
      </c>
      <c r="L130" s="32"/>
      <c r="M130" s="143" t="s">
        <v>1</v>
      </c>
      <c r="N130" s="144" t="s">
        <v>45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165</v>
      </c>
      <c r="AT130" s="147" t="s">
        <v>160</v>
      </c>
      <c r="AU130" s="147" t="s">
        <v>90</v>
      </c>
      <c r="AY130" s="17" t="s">
        <v>158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88</v>
      </c>
      <c r="BK130" s="148">
        <f>ROUND(I130*H130,2)</f>
        <v>0</v>
      </c>
      <c r="BL130" s="17" t="s">
        <v>165</v>
      </c>
      <c r="BM130" s="147" t="s">
        <v>1183</v>
      </c>
    </row>
    <row r="131" spans="2:65" s="1" customFormat="1" ht="19.5">
      <c r="B131" s="32"/>
      <c r="D131" s="149" t="s">
        <v>167</v>
      </c>
      <c r="F131" s="150" t="s">
        <v>1184</v>
      </c>
      <c r="I131" s="151"/>
      <c r="L131" s="32"/>
      <c r="M131" s="152"/>
      <c r="T131" s="56"/>
      <c r="AT131" s="17" t="s">
        <v>167</v>
      </c>
      <c r="AU131" s="17" t="s">
        <v>90</v>
      </c>
    </row>
    <row r="132" spans="2:65" s="1" customFormat="1" ht="11.25">
      <c r="B132" s="32"/>
      <c r="D132" s="153" t="s">
        <v>169</v>
      </c>
      <c r="F132" s="154" t="s">
        <v>1185</v>
      </c>
      <c r="I132" s="151"/>
      <c r="L132" s="32"/>
      <c r="M132" s="152"/>
      <c r="T132" s="56"/>
      <c r="AT132" s="17" t="s">
        <v>169</v>
      </c>
      <c r="AU132" s="17" t="s">
        <v>90</v>
      </c>
    </row>
    <row r="133" spans="2:65" s="1" customFormat="1" ht="19.5">
      <c r="B133" s="32"/>
      <c r="D133" s="149" t="s">
        <v>195</v>
      </c>
      <c r="F133" s="175" t="s">
        <v>256</v>
      </c>
      <c r="I133" s="151"/>
      <c r="L133" s="32"/>
      <c r="M133" s="152"/>
      <c r="T133" s="56"/>
      <c r="AT133" s="17" t="s">
        <v>195</v>
      </c>
      <c r="AU133" s="17" t="s">
        <v>90</v>
      </c>
    </row>
    <row r="134" spans="2:65" s="12" customFormat="1" ht="11.25">
      <c r="B134" s="155"/>
      <c r="D134" s="149" t="s">
        <v>171</v>
      </c>
      <c r="E134" s="156" t="s">
        <v>1</v>
      </c>
      <c r="F134" s="157" t="s">
        <v>1015</v>
      </c>
      <c r="H134" s="156" t="s">
        <v>1</v>
      </c>
      <c r="I134" s="158"/>
      <c r="L134" s="155"/>
      <c r="M134" s="159"/>
      <c r="T134" s="160"/>
      <c r="AT134" s="156" t="s">
        <v>171</v>
      </c>
      <c r="AU134" s="156" t="s">
        <v>90</v>
      </c>
      <c r="AV134" s="12" t="s">
        <v>88</v>
      </c>
      <c r="AW134" s="12" t="s">
        <v>36</v>
      </c>
      <c r="AX134" s="12" t="s">
        <v>80</v>
      </c>
      <c r="AY134" s="156" t="s">
        <v>158</v>
      </c>
    </row>
    <row r="135" spans="2:65" s="13" customFormat="1" ht="11.25">
      <c r="B135" s="161"/>
      <c r="D135" s="149" t="s">
        <v>171</v>
      </c>
      <c r="E135" s="162" t="s">
        <v>1</v>
      </c>
      <c r="F135" s="163" t="s">
        <v>1186</v>
      </c>
      <c r="H135" s="164">
        <v>30.6</v>
      </c>
      <c r="I135" s="165"/>
      <c r="L135" s="161"/>
      <c r="M135" s="166"/>
      <c r="T135" s="167"/>
      <c r="AT135" s="162" t="s">
        <v>171</v>
      </c>
      <c r="AU135" s="162" t="s">
        <v>90</v>
      </c>
      <c r="AV135" s="13" t="s">
        <v>90</v>
      </c>
      <c r="AW135" s="13" t="s">
        <v>36</v>
      </c>
      <c r="AX135" s="13" t="s">
        <v>80</v>
      </c>
      <c r="AY135" s="162" t="s">
        <v>158</v>
      </c>
    </row>
    <row r="136" spans="2:65" s="14" customFormat="1" ht="11.25">
      <c r="B136" s="168"/>
      <c r="D136" s="149" t="s">
        <v>171</v>
      </c>
      <c r="E136" s="169" t="s">
        <v>1</v>
      </c>
      <c r="F136" s="170" t="s">
        <v>182</v>
      </c>
      <c r="H136" s="171">
        <v>30.6</v>
      </c>
      <c r="I136" s="172"/>
      <c r="L136" s="168"/>
      <c r="M136" s="173"/>
      <c r="T136" s="174"/>
      <c r="AT136" s="169" t="s">
        <v>171</v>
      </c>
      <c r="AU136" s="169" t="s">
        <v>90</v>
      </c>
      <c r="AV136" s="14" t="s">
        <v>165</v>
      </c>
      <c r="AW136" s="14" t="s">
        <v>36</v>
      </c>
      <c r="AX136" s="14" t="s">
        <v>88</v>
      </c>
      <c r="AY136" s="169" t="s">
        <v>158</v>
      </c>
    </row>
    <row r="137" spans="2:65" s="1" customFormat="1" ht="33" customHeight="1">
      <c r="B137" s="32"/>
      <c r="C137" s="136" t="s">
        <v>90</v>
      </c>
      <c r="D137" s="136" t="s">
        <v>160</v>
      </c>
      <c r="E137" s="137" t="s">
        <v>1187</v>
      </c>
      <c r="F137" s="138" t="s">
        <v>1188</v>
      </c>
      <c r="G137" s="139" t="s">
        <v>215</v>
      </c>
      <c r="H137" s="140">
        <v>12.2</v>
      </c>
      <c r="I137" s="141"/>
      <c r="J137" s="142">
        <f>ROUND(I137*H137,2)</f>
        <v>0</v>
      </c>
      <c r="K137" s="138" t="s">
        <v>164</v>
      </c>
      <c r="L137" s="32"/>
      <c r="M137" s="143" t="s">
        <v>1</v>
      </c>
      <c r="N137" s="144" t="s">
        <v>45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165</v>
      </c>
      <c r="AT137" s="147" t="s">
        <v>160</v>
      </c>
      <c r="AU137" s="147" t="s">
        <v>90</v>
      </c>
      <c r="AY137" s="17" t="s">
        <v>158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88</v>
      </c>
      <c r="BK137" s="148">
        <f>ROUND(I137*H137,2)</f>
        <v>0</v>
      </c>
      <c r="BL137" s="17" t="s">
        <v>165</v>
      </c>
      <c r="BM137" s="147" t="s">
        <v>1189</v>
      </c>
    </row>
    <row r="138" spans="2:65" s="1" customFormat="1" ht="19.5">
      <c r="B138" s="32"/>
      <c r="D138" s="149" t="s">
        <v>167</v>
      </c>
      <c r="F138" s="150" t="s">
        <v>1190</v>
      </c>
      <c r="I138" s="151"/>
      <c r="L138" s="32"/>
      <c r="M138" s="152"/>
      <c r="T138" s="56"/>
      <c r="AT138" s="17" t="s">
        <v>167</v>
      </c>
      <c r="AU138" s="17" t="s">
        <v>90</v>
      </c>
    </row>
    <row r="139" spans="2:65" s="1" customFormat="1" ht="11.25">
      <c r="B139" s="32"/>
      <c r="D139" s="153" t="s">
        <v>169</v>
      </c>
      <c r="F139" s="154" t="s">
        <v>1191</v>
      </c>
      <c r="I139" s="151"/>
      <c r="L139" s="32"/>
      <c r="M139" s="152"/>
      <c r="T139" s="56"/>
      <c r="AT139" s="17" t="s">
        <v>169</v>
      </c>
      <c r="AU139" s="17" t="s">
        <v>90</v>
      </c>
    </row>
    <row r="140" spans="2:65" s="1" customFormat="1" ht="19.5">
      <c r="B140" s="32"/>
      <c r="D140" s="149" t="s">
        <v>195</v>
      </c>
      <c r="F140" s="175" t="s">
        <v>256</v>
      </c>
      <c r="I140" s="151"/>
      <c r="L140" s="32"/>
      <c r="M140" s="152"/>
      <c r="T140" s="56"/>
      <c r="AT140" s="17" t="s">
        <v>195</v>
      </c>
      <c r="AU140" s="17" t="s">
        <v>90</v>
      </c>
    </row>
    <row r="141" spans="2:65" s="12" customFormat="1" ht="11.25">
      <c r="B141" s="155"/>
      <c r="D141" s="149" t="s">
        <v>171</v>
      </c>
      <c r="E141" s="156" t="s">
        <v>1</v>
      </c>
      <c r="F141" s="157" t="s">
        <v>1015</v>
      </c>
      <c r="H141" s="156" t="s">
        <v>1</v>
      </c>
      <c r="I141" s="158"/>
      <c r="L141" s="155"/>
      <c r="M141" s="159"/>
      <c r="T141" s="160"/>
      <c r="AT141" s="156" t="s">
        <v>171</v>
      </c>
      <c r="AU141" s="156" t="s">
        <v>90</v>
      </c>
      <c r="AV141" s="12" t="s">
        <v>88</v>
      </c>
      <c r="AW141" s="12" t="s">
        <v>36</v>
      </c>
      <c r="AX141" s="12" t="s">
        <v>80</v>
      </c>
      <c r="AY141" s="156" t="s">
        <v>158</v>
      </c>
    </row>
    <row r="142" spans="2:65" s="13" customFormat="1" ht="11.25">
      <c r="B142" s="161"/>
      <c r="D142" s="149" t="s">
        <v>171</v>
      </c>
      <c r="E142" s="162" t="s">
        <v>1</v>
      </c>
      <c r="F142" s="163" t="s">
        <v>1192</v>
      </c>
      <c r="H142" s="164">
        <v>12.2</v>
      </c>
      <c r="I142" s="165"/>
      <c r="L142" s="161"/>
      <c r="M142" s="166"/>
      <c r="T142" s="167"/>
      <c r="AT142" s="162" t="s">
        <v>171</v>
      </c>
      <c r="AU142" s="162" t="s">
        <v>90</v>
      </c>
      <c r="AV142" s="13" t="s">
        <v>90</v>
      </c>
      <c r="AW142" s="13" t="s">
        <v>36</v>
      </c>
      <c r="AX142" s="13" t="s">
        <v>80</v>
      </c>
      <c r="AY142" s="162" t="s">
        <v>158</v>
      </c>
    </row>
    <row r="143" spans="2:65" s="14" customFormat="1" ht="11.25">
      <c r="B143" s="168"/>
      <c r="D143" s="149" t="s">
        <v>171</v>
      </c>
      <c r="E143" s="169" t="s">
        <v>1</v>
      </c>
      <c r="F143" s="170" t="s">
        <v>182</v>
      </c>
      <c r="H143" s="171">
        <v>12.2</v>
      </c>
      <c r="I143" s="172"/>
      <c r="L143" s="168"/>
      <c r="M143" s="173"/>
      <c r="T143" s="174"/>
      <c r="AT143" s="169" t="s">
        <v>171</v>
      </c>
      <c r="AU143" s="169" t="s">
        <v>90</v>
      </c>
      <c r="AV143" s="14" t="s">
        <v>165</v>
      </c>
      <c r="AW143" s="14" t="s">
        <v>36</v>
      </c>
      <c r="AX143" s="14" t="s">
        <v>88</v>
      </c>
      <c r="AY143" s="169" t="s">
        <v>158</v>
      </c>
    </row>
    <row r="144" spans="2:65" s="1" customFormat="1" ht="24.2" customHeight="1">
      <c r="B144" s="32"/>
      <c r="C144" s="136" t="s">
        <v>183</v>
      </c>
      <c r="D144" s="136" t="s">
        <v>160</v>
      </c>
      <c r="E144" s="137" t="s">
        <v>966</v>
      </c>
      <c r="F144" s="138" t="s">
        <v>967</v>
      </c>
      <c r="G144" s="139" t="s">
        <v>176</v>
      </c>
      <c r="H144" s="140">
        <v>17</v>
      </c>
      <c r="I144" s="141"/>
      <c r="J144" s="142">
        <f>ROUND(I144*H144,2)</f>
        <v>0</v>
      </c>
      <c r="K144" s="138" t="s">
        <v>164</v>
      </c>
      <c r="L144" s="32"/>
      <c r="M144" s="143" t="s">
        <v>1</v>
      </c>
      <c r="N144" s="144" t="s">
        <v>45</v>
      </c>
      <c r="P144" s="145">
        <f>O144*H144</f>
        <v>0</v>
      </c>
      <c r="Q144" s="145">
        <v>2.0000000000000001E-4</v>
      </c>
      <c r="R144" s="145">
        <f>Q144*H144</f>
        <v>3.4000000000000002E-3</v>
      </c>
      <c r="S144" s="145">
        <v>0</v>
      </c>
      <c r="T144" s="146">
        <f>S144*H144</f>
        <v>0</v>
      </c>
      <c r="AR144" s="147" t="s">
        <v>165</v>
      </c>
      <c r="AT144" s="147" t="s">
        <v>160</v>
      </c>
      <c r="AU144" s="147" t="s">
        <v>90</v>
      </c>
      <c r="AY144" s="17" t="s">
        <v>158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88</v>
      </c>
      <c r="BK144" s="148">
        <f>ROUND(I144*H144,2)</f>
        <v>0</v>
      </c>
      <c r="BL144" s="17" t="s">
        <v>165</v>
      </c>
      <c r="BM144" s="147" t="s">
        <v>1193</v>
      </c>
    </row>
    <row r="145" spans="2:65" s="1" customFormat="1" ht="19.5">
      <c r="B145" s="32"/>
      <c r="D145" s="149" t="s">
        <v>167</v>
      </c>
      <c r="F145" s="150" t="s">
        <v>969</v>
      </c>
      <c r="I145" s="151"/>
      <c r="L145" s="32"/>
      <c r="M145" s="152"/>
      <c r="T145" s="56"/>
      <c r="AT145" s="17" t="s">
        <v>167</v>
      </c>
      <c r="AU145" s="17" t="s">
        <v>90</v>
      </c>
    </row>
    <row r="146" spans="2:65" s="1" customFormat="1" ht="11.25">
      <c r="B146" s="32"/>
      <c r="D146" s="153" t="s">
        <v>169</v>
      </c>
      <c r="F146" s="154" t="s">
        <v>970</v>
      </c>
      <c r="I146" s="151"/>
      <c r="L146" s="32"/>
      <c r="M146" s="152"/>
      <c r="T146" s="56"/>
      <c r="AT146" s="17" t="s">
        <v>169</v>
      </c>
      <c r="AU146" s="17" t="s">
        <v>90</v>
      </c>
    </row>
    <row r="147" spans="2:65" s="1" customFormat="1" ht="19.5">
      <c r="B147" s="32"/>
      <c r="D147" s="149" t="s">
        <v>195</v>
      </c>
      <c r="F147" s="175" t="s">
        <v>219</v>
      </c>
      <c r="I147" s="151"/>
      <c r="L147" s="32"/>
      <c r="M147" s="152"/>
      <c r="T147" s="56"/>
      <c r="AT147" s="17" t="s">
        <v>195</v>
      </c>
      <c r="AU147" s="17" t="s">
        <v>90</v>
      </c>
    </row>
    <row r="148" spans="2:65" s="12" customFormat="1" ht="11.25">
      <c r="B148" s="155"/>
      <c r="D148" s="149" t="s">
        <v>171</v>
      </c>
      <c r="E148" s="156" t="s">
        <v>1</v>
      </c>
      <c r="F148" s="157" t="s">
        <v>1194</v>
      </c>
      <c r="H148" s="156" t="s">
        <v>1</v>
      </c>
      <c r="I148" s="158"/>
      <c r="L148" s="155"/>
      <c r="M148" s="159"/>
      <c r="T148" s="160"/>
      <c r="AT148" s="156" t="s">
        <v>171</v>
      </c>
      <c r="AU148" s="156" t="s">
        <v>90</v>
      </c>
      <c r="AV148" s="12" t="s">
        <v>88</v>
      </c>
      <c r="AW148" s="12" t="s">
        <v>36</v>
      </c>
      <c r="AX148" s="12" t="s">
        <v>80</v>
      </c>
      <c r="AY148" s="156" t="s">
        <v>158</v>
      </c>
    </row>
    <row r="149" spans="2:65" s="13" customFormat="1" ht="11.25">
      <c r="B149" s="161"/>
      <c r="D149" s="149" t="s">
        <v>171</v>
      </c>
      <c r="E149" s="162" t="s">
        <v>1</v>
      </c>
      <c r="F149" s="163" t="s">
        <v>467</v>
      </c>
      <c r="H149" s="164">
        <v>17</v>
      </c>
      <c r="I149" s="165"/>
      <c r="L149" s="161"/>
      <c r="M149" s="166"/>
      <c r="T149" s="167"/>
      <c r="AT149" s="162" t="s">
        <v>171</v>
      </c>
      <c r="AU149" s="162" t="s">
        <v>90</v>
      </c>
      <c r="AV149" s="13" t="s">
        <v>90</v>
      </c>
      <c r="AW149" s="13" t="s">
        <v>36</v>
      </c>
      <c r="AX149" s="13" t="s">
        <v>80</v>
      </c>
      <c r="AY149" s="162" t="s">
        <v>158</v>
      </c>
    </row>
    <row r="150" spans="2:65" s="14" customFormat="1" ht="11.25">
      <c r="B150" s="168"/>
      <c r="D150" s="149" t="s">
        <v>171</v>
      </c>
      <c r="E150" s="169" t="s">
        <v>1</v>
      </c>
      <c r="F150" s="170" t="s">
        <v>182</v>
      </c>
      <c r="H150" s="171">
        <v>17</v>
      </c>
      <c r="I150" s="172"/>
      <c r="L150" s="168"/>
      <c r="M150" s="173"/>
      <c r="T150" s="174"/>
      <c r="AT150" s="169" t="s">
        <v>171</v>
      </c>
      <c r="AU150" s="169" t="s">
        <v>90</v>
      </c>
      <c r="AV150" s="14" t="s">
        <v>165</v>
      </c>
      <c r="AW150" s="14" t="s">
        <v>36</v>
      </c>
      <c r="AX150" s="14" t="s">
        <v>88</v>
      </c>
      <c r="AY150" s="169" t="s">
        <v>158</v>
      </c>
    </row>
    <row r="151" spans="2:65" s="1" customFormat="1" ht="24.2" customHeight="1">
      <c r="B151" s="32"/>
      <c r="C151" s="136" t="s">
        <v>165</v>
      </c>
      <c r="D151" s="136" t="s">
        <v>160</v>
      </c>
      <c r="E151" s="137" t="s">
        <v>972</v>
      </c>
      <c r="F151" s="138" t="s">
        <v>973</v>
      </c>
      <c r="G151" s="139" t="s">
        <v>717</v>
      </c>
      <c r="H151" s="140">
        <v>3.2</v>
      </c>
      <c r="I151" s="141"/>
      <c r="J151" s="142">
        <f>ROUND(I151*H151,2)</f>
        <v>0</v>
      </c>
      <c r="K151" s="138" t="s">
        <v>164</v>
      </c>
      <c r="L151" s="32"/>
      <c r="M151" s="143" t="s">
        <v>1</v>
      </c>
      <c r="N151" s="144" t="s">
        <v>45</v>
      </c>
      <c r="P151" s="145">
        <f>O151*H151</f>
        <v>0</v>
      </c>
      <c r="Q151" s="145">
        <v>3.3E-4</v>
      </c>
      <c r="R151" s="145">
        <f>Q151*H151</f>
        <v>1.0560000000000001E-3</v>
      </c>
      <c r="S151" s="145">
        <v>0</v>
      </c>
      <c r="T151" s="146">
        <f>S151*H151</f>
        <v>0</v>
      </c>
      <c r="AR151" s="147" t="s">
        <v>165</v>
      </c>
      <c r="AT151" s="147" t="s">
        <v>160</v>
      </c>
      <c r="AU151" s="147" t="s">
        <v>90</v>
      </c>
      <c r="AY151" s="17" t="s">
        <v>158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88</v>
      </c>
      <c r="BK151" s="148">
        <f>ROUND(I151*H151,2)</f>
        <v>0</v>
      </c>
      <c r="BL151" s="17" t="s">
        <v>165</v>
      </c>
      <c r="BM151" s="147" t="s">
        <v>1195</v>
      </c>
    </row>
    <row r="152" spans="2:65" s="1" customFormat="1" ht="19.5">
      <c r="B152" s="32"/>
      <c r="D152" s="149" t="s">
        <v>167</v>
      </c>
      <c r="F152" s="150" t="s">
        <v>975</v>
      </c>
      <c r="I152" s="151"/>
      <c r="L152" s="32"/>
      <c r="M152" s="152"/>
      <c r="T152" s="56"/>
      <c r="AT152" s="17" t="s">
        <v>167</v>
      </c>
      <c r="AU152" s="17" t="s">
        <v>90</v>
      </c>
    </row>
    <row r="153" spans="2:65" s="1" customFormat="1" ht="11.25">
      <c r="B153" s="32"/>
      <c r="D153" s="153" t="s">
        <v>169</v>
      </c>
      <c r="F153" s="154" t="s">
        <v>976</v>
      </c>
      <c r="I153" s="151"/>
      <c r="L153" s="32"/>
      <c r="M153" s="152"/>
      <c r="T153" s="56"/>
      <c r="AT153" s="17" t="s">
        <v>169</v>
      </c>
      <c r="AU153" s="17" t="s">
        <v>90</v>
      </c>
    </row>
    <row r="154" spans="2:65" s="1" customFormat="1" ht="19.5">
      <c r="B154" s="32"/>
      <c r="D154" s="149" t="s">
        <v>195</v>
      </c>
      <c r="F154" s="175" t="s">
        <v>219</v>
      </c>
      <c r="I154" s="151"/>
      <c r="L154" s="32"/>
      <c r="M154" s="152"/>
      <c r="T154" s="56"/>
      <c r="AT154" s="17" t="s">
        <v>195</v>
      </c>
      <c r="AU154" s="17" t="s">
        <v>90</v>
      </c>
    </row>
    <row r="155" spans="2:65" s="12" customFormat="1" ht="11.25">
      <c r="B155" s="155"/>
      <c r="D155" s="149" t="s">
        <v>171</v>
      </c>
      <c r="E155" s="156" t="s">
        <v>1</v>
      </c>
      <c r="F155" s="157" t="s">
        <v>1196</v>
      </c>
      <c r="H155" s="156" t="s">
        <v>1</v>
      </c>
      <c r="I155" s="158"/>
      <c r="L155" s="155"/>
      <c r="M155" s="159"/>
      <c r="T155" s="160"/>
      <c r="AT155" s="156" t="s">
        <v>171</v>
      </c>
      <c r="AU155" s="156" t="s">
        <v>90</v>
      </c>
      <c r="AV155" s="12" t="s">
        <v>88</v>
      </c>
      <c r="AW155" s="12" t="s">
        <v>36</v>
      </c>
      <c r="AX155" s="12" t="s">
        <v>80</v>
      </c>
      <c r="AY155" s="156" t="s">
        <v>158</v>
      </c>
    </row>
    <row r="156" spans="2:65" s="12" customFormat="1" ht="11.25">
      <c r="B156" s="155"/>
      <c r="D156" s="149" t="s">
        <v>171</v>
      </c>
      <c r="E156" s="156" t="s">
        <v>1</v>
      </c>
      <c r="F156" s="157" t="s">
        <v>1197</v>
      </c>
      <c r="H156" s="156" t="s">
        <v>1</v>
      </c>
      <c r="I156" s="158"/>
      <c r="L156" s="155"/>
      <c r="M156" s="159"/>
      <c r="T156" s="160"/>
      <c r="AT156" s="156" t="s">
        <v>171</v>
      </c>
      <c r="AU156" s="156" t="s">
        <v>90</v>
      </c>
      <c r="AV156" s="12" t="s">
        <v>88</v>
      </c>
      <c r="AW156" s="12" t="s">
        <v>36</v>
      </c>
      <c r="AX156" s="12" t="s">
        <v>80</v>
      </c>
      <c r="AY156" s="156" t="s">
        <v>158</v>
      </c>
    </row>
    <row r="157" spans="2:65" s="13" customFormat="1" ht="11.25">
      <c r="B157" s="161"/>
      <c r="D157" s="149" t="s">
        <v>171</v>
      </c>
      <c r="E157" s="162" t="s">
        <v>1</v>
      </c>
      <c r="F157" s="163" t="s">
        <v>1198</v>
      </c>
      <c r="H157" s="164">
        <v>3.2</v>
      </c>
      <c r="I157" s="165"/>
      <c r="L157" s="161"/>
      <c r="M157" s="166"/>
      <c r="T157" s="167"/>
      <c r="AT157" s="162" t="s">
        <v>171</v>
      </c>
      <c r="AU157" s="162" t="s">
        <v>90</v>
      </c>
      <c r="AV157" s="13" t="s">
        <v>90</v>
      </c>
      <c r="AW157" s="13" t="s">
        <v>36</v>
      </c>
      <c r="AX157" s="13" t="s">
        <v>80</v>
      </c>
      <c r="AY157" s="162" t="s">
        <v>158</v>
      </c>
    </row>
    <row r="158" spans="2:65" s="14" customFormat="1" ht="11.25">
      <c r="B158" s="168"/>
      <c r="D158" s="149" t="s">
        <v>171</v>
      </c>
      <c r="E158" s="169" t="s">
        <v>1</v>
      </c>
      <c r="F158" s="170" t="s">
        <v>182</v>
      </c>
      <c r="H158" s="171">
        <v>3.2</v>
      </c>
      <c r="I158" s="172"/>
      <c r="L158" s="168"/>
      <c r="M158" s="173"/>
      <c r="T158" s="174"/>
      <c r="AT158" s="169" t="s">
        <v>171</v>
      </c>
      <c r="AU158" s="169" t="s">
        <v>90</v>
      </c>
      <c r="AV158" s="14" t="s">
        <v>165</v>
      </c>
      <c r="AW158" s="14" t="s">
        <v>36</v>
      </c>
      <c r="AX158" s="14" t="s">
        <v>88</v>
      </c>
      <c r="AY158" s="169" t="s">
        <v>158</v>
      </c>
    </row>
    <row r="159" spans="2:65" s="1" customFormat="1" ht="37.9" customHeight="1">
      <c r="B159" s="32"/>
      <c r="C159" s="136" t="s">
        <v>157</v>
      </c>
      <c r="D159" s="136" t="s">
        <v>160</v>
      </c>
      <c r="E159" s="137" t="s">
        <v>1199</v>
      </c>
      <c r="F159" s="138" t="s">
        <v>1200</v>
      </c>
      <c r="G159" s="139" t="s">
        <v>215</v>
      </c>
      <c r="H159" s="140">
        <v>54.1</v>
      </c>
      <c r="I159" s="141"/>
      <c r="J159" s="142">
        <f>ROUND(I159*H159,2)</f>
        <v>0</v>
      </c>
      <c r="K159" s="138" t="s">
        <v>164</v>
      </c>
      <c r="L159" s="32"/>
      <c r="M159" s="143" t="s">
        <v>1</v>
      </c>
      <c r="N159" s="144" t="s">
        <v>45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165</v>
      </c>
      <c r="AT159" s="147" t="s">
        <v>160</v>
      </c>
      <c r="AU159" s="147" t="s">
        <v>90</v>
      </c>
      <c r="AY159" s="17" t="s">
        <v>158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88</v>
      </c>
      <c r="BK159" s="148">
        <f>ROUND(I159*H159,2)</f>
        <v>0</v>
      </c>
      <c r="BL159" s="17" t="s">
        <v>165</v>
      </c>
      <c r="BM159" s="147" t="s">
        <v>1201</v>
      </c>
    </row>
    <row r="160" spans="2:65" s="1" customFormat="1" ht="39">
      <c r="B160" s="32"/>
      <c r="D160" s="149" t="s">
        <v>167</v>
      </c>
      <c r="F160" s="150" t="s">
        <v>1202</v>
      </c>
      <c r="I160" s="151"/>
      <c r="L160" s="32"/>
      <c r="M160" s="152"/>
      <c r="T160" s="56"/>
      <c r="AT160" s="17" t="s">
        <v>167</v>
      </c>
      <c r="AU160" s="17" t="s">
        <v>90</v>
      </c>
    </row>
    <row r="161" spans="2:65" s="1" customFormat="1" ht="11.25">
      <c r="B161" s="32"/>
      <c r="D161" s="153" t="s">
        <v>169</v>
      </c>
      <c r="F161" s="154" t="s">
        <v>1203</v>
      </c>
      <c r="I161" s="151"/>
      <c r="L161" s="32"/>
      <c r="M161" s="152"/>
      <c r="T161" s="56"/>
      <c r="AT161" s="17" t="s">
        <v>169</v>
      </c>
      <c r="AU161" s="17" t="s">
        <v>90</v>
      </c>
    </row>
    <row r="162" spans="2:65" s="1" customFormat="1" ht="19.5">
      <c r="B162" s="32"/>
      <c r="D162" s="149" t="s">
        <v>195</v>
      </c>
      <c r="F162" s="175" t="s">
        <v>256</v>
      </c>
      <c r="I162" s="151"/>
      <c r="L162" s="32"/>
      <c r="M162" s="152"/>
      <c r="T162" s="56"/>
      <c r="AT162" s="17" t="s">
        <v>195</v>
      </c>
      <c r="AU162" s="17" t="s">
        <v>90</v>
      </c>
    </row>
    <row r="163" spans="2:65" s="12" customFormat="1" ht="11.25">
      <c r="B163" s="155"/>
      <c r="D163" s="149" t="s">
        <v>171</v>
      </c>
      <c r="E163" s="156" t="s">
        <v>1</v>
      </c>
      <c r="F163" s="157" t="s">
        <v>1204</v>
      </c>
      <c r="H163" s="156" t="s">
        <v>1</v>
      </c>
      <c r="I163" s="158"/>
      <c r="L163" s="155"/>
      <c r="M163" s="159"/>
      <c r="T163" s="160"/>
      <c r="AT163" s="156" t="s">
        <v>171</v>
      </c>
      <c r="AU163" s="156" t="s">
        <v>90</v>
      </c>
      <c r="AV163" s="12" t="s">
        <v>88</v>
      </c>
      <c r="AW163" s="12" t="s">
        <v>36</v>
      </c>
      <c r="AX163" s="12" t="s">
        <v>80</v>
      </c>
      <c r="AY163" s="156" t="s">
        <v>158</v>
      </c>
    </row>
    <row r="164" spans="2:65" s="13" customFormat="1" ht="11.25">
      <c r="B164" s="161"/>
      <c r="D164" s="149" t="s">
        <v>171</v>
      </c>
      <c r="E164" s="162" t="s">
        <v>1</v>
      </c>
      <c r="F164" s="163" t="s">
        <v>1205</v>
      </c>
      <c r="H164" s="164">
        <v>30.6</v>
      </c>
      <c r="I164" s="165"/>
      <c r="L164" s="161"/>
      <c r="M164" s="166"/>
      <c r="T164" s="167"/>
      <c r="AT164" s="162" t="s">
        <v>171</v>
      </c>
      <c r="AU164" s="162" t="s">
        <v>90</v>
      </c>
      <c r="AV164" s="13" t="s">
        <v>90</v>
      </c>
      <c r="AW164" s="13" t="s">
        <v>36</v>
      </c>
      <c r="AX164" s="13" t="s">
        <v>80</v>
      </c>
      <c r="AY164" s="162" t="s">
        <v>158</v>
      </c>
    </row>
    <row r="165" spans="2:65" s="13" customFormat="1" ht="11.25">
      <c r="B165" s="161"/>
      <c r="D165" s="149" t="s">
        <v>171</v>
      </c>
      <c r="E165" s="162" t="s">
        <v>1</v>
      </c>
      <c r="F165" s="163" t="s">
        <v>1206</v>
      </c>
      <c r="H165" s="164">
        <v>12.2</v>
      </c>
      <c r="I165" s="165"/>
      <c r="L165" s="161"/>
      <c r="M165" s="166"/>
      <c r="T165" s="167"/>
      <c r="AT165" s="162" t="s">
        <v>171</v>
      </c>
      <c r="AU165" s="162" t="s">
        <v>90</v>
      </c>
      <c r="AV165" s="13" t="s">
        <v>90</v>
      </c>
      <c r="AW165" s="13" t="s">
        <v>36</v>
      </c>
      <c r="AX165" s="13" t="s">
        <v>80</v>
      </c>
      <c r="AY165" s="162" t="s">
        <v>158</v>
      </c>
    </row>
    <row r="166" spans="2:65" s="12" customFormat="1" ht="11.25">
      <c r="B166" s="155"/>
      <c r="D166" s="149" t="s">
        <v>171</v>
      </c>
      <c r="E166" s="156" t="s">
        <v>1</v>
      </c>
      <c r="F166" s="157" t="s">
        <v>1207</v>
      </c>
      <c r="H166" s="156" t="s">
        <v>1</v>
      </c>
      <c r="I166" s="158"/>
      <c r="L166" s="155"/>
      <c r="M166" s="159"/>
      <c r="T166" s="160"/>
      <c r="AT166" s="156" t="s">
        <v>171</v>
      </c>
      <c r="AU166" s="156" t="s">
        <v>90</v>
      </c>
      <c r="AV166" s="12" t="s">
        <v>88</v>
      </c>
      <c r="AW166" s="12" t="s">
        <v>36</v>
      </c>
      <c r="AX166" s="12" t="s">
        <v>80</v>
      </c>
      <c r="AY166" s="156" t="s">
        <v>158</v>
      </c>
    </row>
    <row r="167" spans="2:65" s="13" customFormat="1" ht="11.25">
      <c r="B167" s="161"/>
      <c r="D167" s="149" t="s">
        <v>171</v>
      </c>
      <c r="E167" s="162" t="s">
        <v>1</v>
      </c>
      <c r="F167" s="163" t="s">
        <v>1208</v>
      </c>
      <c r="H167" s="164">
        <v>11.3</v>
      </c>
      <c r="I167" s="165"/>
      <c r="L167" s="161"/>
      <c r="M167" s="166"/>
      <c r="T167" s="167"/>
      <c r="AT167" s="162" t="s">
        <v>171</v>
      </c>
      <c r="AU167" s="162" t="s">
        <v>90</v>
      </c>
      <c r="AV167" s="13" t="s">
        <v>90</v>
      </c>
      <c r="AW167" s="13" t="s">
        <v>36</v>
      </c>
      <c r="AX167" s="13" t="s">
        <v>80</v>
      </c>
      <c r="AY167" s="162" t="s">
        <v>158</v>
      </c>
    </row>
    <row r="168" spans="2:65" s="14" customFormat="1" ht="11.25">
      <c r="B168" s="168"/>
      <c r="D168" s="149" t="s">
        <v>171</v>
      </c>
      <c r="E168" s="169" t="s">
        <v>1</v>
      </c>
      <c r="F168" s="170" t="s">
        <v>182</v>
      </c>
      <c r="H168" s="171">
        <v>54.1</v>
      </c>
      <c r="I168" s="172"/>
      <c r="L168" s="168"/>
      <c r="M168" s="173"/>
      <c r="T168" s="174"/>
      <c r="AT168" s="169" t="s">
        <v>171</v>
      </c>
      <c r="AU168" s="169" t="s">
        <v>90</v>
      </c>
      <c r="AV168" s="14" t="s">
        <v>165</v>
      </c>
      <c r="AW168" s="14" t="s">
        <v>36</v>
      </c>
      <c r="AX168" s="14" t="s">
        <v>88</v>
      </c>
      <c r="AY168" s="169" t="s">
        <v>158</v>
      </c>
    </row>
    <row r="169" spans="2:65" s="1" customFormat="1" ht="44.25" customHeight="1">
      <c r="B169" s="32"/>
      <c r="C169" s="136" t="s">
        <v>204</v>
      </c>
      <c r="D169" s="136" t="s">
        <v>160</v>
      </c>
      <c r="E169" s="137" t="s">
        <v>296</v>
      </c>
      <c r="F169" s="138" t="s">
        <v>297</v>
      </c>
      <c r="G169" s="139" t="s">
        <v>215</v>
      </c>
      <c r="H169" s="140">
        <v>31.5</v>
      </c>
      <c r="I169" s="141"/>
      <c r="J169" s="142">
        <f>ROUND(I169*H169,2)</f>
        <v>0</v>
      </c>
      <c r="K169" s="138" t="s">
        <v>270</v>
      </c>
      <c r="L169" s="32"/>
      <c r="M169" s="143" t="s">
        <v>1</v>
      </c>
      <c r="N169" s="144" t="s">
        <v>45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165</v>
      </c>
      <c r="AT169" s="147" t="s">
        <v>160</v>
      </c>
      <c r="AU169" s="147" t="s">
        <v>90</v>
      </c>
      <c r="AY169" s="17" t="s">
        <v>158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88</v>
      </c>
      <c r="BK169" s="148">
        <f>ROUND(I169*H169,2)</f>
        <v>0</v>
      </c>
      <c r="BL169" s="17" t="s">
        <v>165</v>
      </c>
      <c r="BM169" s="147" t="s">
        <v>1209</v>
      </c>
    </row>
    <row r="170" spans="2:65" s="1" customFormat="1" ht="19.5">
      <c r="B170" s="32"/>
      <c r="D170" s="149" t="s">
        <v>195</v>
      </c>
      <c r="F170" s="175" t="s">
        <v>256</v>
      </c>
      <c r="I170" s="151"/>
      <c r="L170" s="32"/>
      <c r="M170" s="152"/>
      <c r="T170" s="56"/>
      <c r="AT170" s="17" t="s">
        <v>195</v>
      </c>
      <c r="AU170" s="17" t="s">
        <v>90</v>
      </c>
    </row>
    <row r="171" spans="2:65" s="12" customFormat="1" ht="11.25">
      <c r="B171" s="155"/>
      <c r="D171" s="149" t="s">
        <v>171</v>
      </c>
      <c r="E171" s="156" t="s">
        <v>1</v>
      </c>
      <c r="F171" s="157" t="s">
        <v>299</v>
      </c>
      <c r="H171" s="156" t="s">
        <v>1</v>
      </c>
      <c r="I171" s="158"/>
      <c r="L171" s="155"/>
      <c r="M171" s="159"/>
      <c r="T171" s="160"/>
      <c r="AT171" s="156" t="s">
        <v>171</v>
      </c>
      <c r="AU171" s="156" t="s">
        <v>90</v>
      </c>
      <c r="AV171" s="12" t="s">
        <v>88</v>
      </c>
      <c r="AW171" s="12" t="s">
        <v>36</v>
      </c>
      <c r="AX171" s="12" t="s">
        <v>80</v>
      </c>
      <c r="AY171" s="156" t="s">
        <v>158</v>
      </c>
    </row>
    <row r="172" spans="2:65" s="13" customFormat="1" ht="11.25">
      <c r="B172" s="161"/>
      <c r="D172" s="149" t="s">
        <v>171</v>
      </c>
      <c r="E172" s="162" t="s">
        <v>1</v>
      </c>
      <c r="F172" s="163" t="s">
        <v>1210</v>
      </c>
      <c r="H172" s="164">
        <v>30.6</v>
      </c>
      <c r="I172" s="165"/>
      <c r="L172" s="161"/>
      <c r="M172" s="166"/>
      <c r="T172" s="167"/>
      <c r="AT172" s="162" t="s">
        <v>171</v>
      </c>
      <c r="AU172" s="162" t="s">
        <v>90</v>
      </c>
      <c r="AV172" s="13" t="s">
        <v>90</v>
      </c>
      <c r="AW172" s="13" t="s">
        <v>36</v>
      </c>
      <c r="AX172" s="13" t="s">
        <v>80</v>
      </c>
      <c r="AY172" s="162" t="s">
        <v>158</v>
      </c>
    </row>
    <row r="173" spans="2:65" s="13" customFormat="1" ht="11.25">
      <c r="B173" s="161"/>
      <c r="D173" s="149" t="s">
        <v>171</v>
      </c>
      <c r="E173" s="162" t="s">
        <v>1</v>
      </c>
      <c r="F173" s="163" t="s">
        <v>1211</v>
      </c>
      <c r="H173" s="164">
        <v>12.2</v>
      </c>
      <c r="I173" s="165"/>
      <c r="L173" s="161"/>
      <c r="M173" s="166"/>
      <c r="T173" s="167"/>
      <c r="AT173" s="162" t="s">
        <v>171</v>
      </c>
      <c r="AU173" s="162" t="s">
        <v>90</v>
      </c>
      <c r="AV173" s="13" t="s">
        <v>90</v>
      </c>
      <c r="AW173" s="13" t="s">
        <v>36</v>
      </c>
      <c r="AX173" s="13" t="s">
        <v>80</v>
      </c>
      <c r="AY173" s="162" t="s">
        <v>158</v>
      </c>
    </row>
    <row r="174" spans="2:65" s="13" customFormat="1" ht="11.25">
      <c r="B174" s="161"/>
      <c r="D174" s="149" t="s">
        <v>171</v>
      </c>
      <c r="E174" s="162" t="s">
        <v>1</v>
      </c>
      <c r="F174" s="163" t="s">
        <v>1212</v>
      </c>
      <c r="H174" s="164">
        <v>-11.3</v>
      </c>
      <c r="I174" s="165"/>
      <c r="L174" s="161"/>
      <c r="M174" s="166"/>
      <c r="T174" s="167"/>
      <c r="AT174" s="162" t="s">
        <v>171</v>
      </c>
      <c r="AU174" s="162" t="s">
        <v>90</v>
      </c>
      <c r="AV174" s="13" t="s">
        <v>90</v>
      </c>
      <c r="AW174" s="13" t="s">
        <v>36</v>
      </c>
      <c r="AX174" s="13" t="s">
        <v>80</v>
      </c>
      <c r="AY174" s="162" t="s">
        <v>158</v>
      </c>
    </row>
    <row r="175" spans="2:65" s="14" customFormat="1" ht="11.25">
      <c r="B175" s="168"/>
      <c r="D175" s="149" t="s">
        <v>171</v>
      </c>
      <c r="E175" s="169" t="s">
        <v>1</v>
      </c>
      <c r="F175" s="170" t="s">
        <v>182</v>
      </c>
      <c r="H175" s="171">
        <v>31.5</v>
      </c>
      <c r="I175" s="172"/>
      <c r="L175" s="168"/>
      <c r="M175" s="173"/>
      <c r="T175" s="174"/>
      <c r="AT175" s="169" t="s">
        <v>171</v>
      </c>
      <c r="AU175" s="169" t="s">
        <v>90</v>
      </c>
      <c r="AV175" s="14" t="s">
        <v>165</v>
      </c>
      <c r="AW175" s="14" t="s">
        <v>36</v>
      </c>
      <c r="AX175" s="14" t="s">
        <v>88</v>
      </c>
      <c r="AY175" s="169" t="s">
        <v>158</v>
      </c>
    </row>
    <row r="176" spans="2:65" s="1" customFormat="1" ht="24.2" customHeight="1">
      <c r="B176" s="32"/>
      <c r="C176" s="136" t="s">
        <v>212</v>
      </c>
      <c r="D176" s="136" t="s">
        <v>160</v>
      </c>
      <c r="E176" s="137" t="s">
        <v>319</v>
      </c>
      <c r="F176" s="138" t="s">
        <v>320</v>
      </c>
      <c r="G176" s="139" t="s">
        <v>215</v>
      </c>
      <c r="H176" s="140">
        <v>11.3</v>
      </c>
      <c r="I176" s="141"/>
      <c r="J176" s="142">
        <f>ROUND(I176*H176,2)</f>
        <v>0</v>
      </c>
      <c r="K176" s="138" t="s">
        <v>164</v>
      </c>
      <c r="L176" s="32"/>
      <c r="M176" s="143" t="s">
        <v>1</v>
      </c>
      <c r="N176" s="144" t="s">
        <v>45</v>
      </c>
      <c r="P176" s="145">
        <f>O176*H176</f>
        <v>0</v>
      </c>
      <c r="Q176" s="145">
        <v>0</v>
      </c>
      <c r="R176" s="145">
        <f>Q176*H176</f>
        <v>0</v>
      </c>
      <c r="S176" s="145">
        <v>0</v>
      </c>
      <c r="T176" s="146">
        <f>S176*H176</f>
        <v>0</v>
      </c>
      <c r="AR176" s="147" t="s">
        <v>165</v>
      </c>
      <c r="AT176" s="147" t="s">
        <v>160</v>
      </c>
      <c r="AU176" s="147" t="s">
        <v>90</v>
      </c>
      <c r="AY176" s="17" t="s">
        <v>158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88</v>
      </c>
      <c r="BK176" s="148">
        <f>ROUND(I176*H176,2)</f>
        <v>0</v>
      </c>
      <c r="BL176" s="17" t="s">
        <v>165</v>
      </c>
      <c r="BM176" s="147" t="s">
        <v>1213</v>
      </c>
    </row>
    <row r="177" spans="2:65" s="1" customFormat="1" ht="29.25">
      <c r="B177" s="32"/>
      <c r="D177" s="149" t="s">
        <v>167</v>
      </c>
      <c r="F177" s="150" t="s">
        <v>322</v>
      </c>
      <c r="I177" s="151"/>
      <c r="L177" s="32"/>
      <c r="M177" s="152"/>
      <c r="T177" s="56"/>
      <c r="AT177" s="17" t="s">
        <v>167</v>
      </c>
      <c r="AU177" s="17" t="s">
        <v>90</v>
      </c>
    </row>
    <row r="178" spans="2:65" s="1" customFormat="1" ht="11.25">
      <c r="B178" s="32"/>
      <c r="D178" s="153" t="s">
        <v>169</v>
      </c>
      <c r="F178" s="154" t="s">
        <v>323</v>
      </c>
      <c r="I178" s="151"/>
      <c r="L178" s="32"/>
      <c r="M178" s="152"/>
      <c r="T178" s="56"/>
      <c r="AT178" s="17" t="s">
        <v>169</v>
      </c>
      <c r="AU178" s="17" t="s">
        <v>90</v>
      </c>
    </row>
    <row r="179" spans="2:65" s="1" customFormat="1" ht="19.5">
      <c r="B179" s="32"/>
      <c r="D179" s="149" t="s">
        <v>195</v>
      </c>
      <c r="F179" s="175" t="s">
        <v>219</v>
      </c>
      <c r="I179" s="151"/>
      <c r="L179" s="32"/>
      <c r="M179" s="152"/>
      <c r="T179" s="56"/>
      <c r="AT179" s="17" t="s">
        <v>195</v>
      </c>
      <c r="AU179" s="17" t="s">
        <v>90</v>
      </c>
    </row>
    <row r="180" spans="2:65" s="12" customFormat="1" ht="11.25">
      <c r="B180" s="155"/>
      <c r="D180" s="149" t="s">
        <v>171</v>
      </c>
      <c r="E180" s="156" t="s">
        <v>1</v>
      </c>
      <c r="F180" s="157" t="s">
        <v>1015</v>
      </c>
      <c r="H180" s="156" t="s">
        <v>1</v>
      </c>
      <c r="I180" s="158"/>
      <c r="L180" s="155"/>
      <c r="M180" s="159"/>
      <c r="T180" s="160"/>
      <c r="AT180" s="156" t="s">
        <v>171</v>
      </c>
      <c r="AU180" s="156" t="s">
        <v>90</v>
      </c>
      <c r="AV180" s="12" t="s">
        <v>88</v>
      </c>
      <c r="AW180" s="12" t="s">
        <v>36</v>
      </c>
      <c r="AX180" s="12" t="s">
        <v>80</v>
      </c>
      <c r="AY180" s="156" t="s">
        <v>158</v>
      </c>
    </row>
    <row r="181" spans="2:65" s="12" customFormat="1" ht="11.25">
      <c r="B181" s="155"/>
      <c r="D181" s="149" t="s">
        <v>171</v>
      </c>
      <c r="E181" s="156" t="s">
        <v>1</v>
      </c>
      <c r="F181" s="157" t="s">
        <v>324</v>
      </c>
      <c r="H181" s="156" t="s">
        <v>1</v>
      </c>
      <c r="I181" s="158"/>
      <c r="L181" s="155"/>
      <c r="M181" s="159"/>
      <c r="T181" s="160"/>
      <c r="AT181" s="156" t="s">
        <v>171</v>
      </c>
      <c r="AU181" s="156" t="s">
        <v>90</v>
      </c>
      <c r="AV181" s="12" t="s">
        <v>88</v>
      </c>
      <c r="AW181" s="12" t="s">
        <v>36</v>
      </c>
      <c r="AX181" s="12" t="s">
        <v>80</v>
      </c>
      <c r="AY181" s="156" t="s">
        <v>158</v>
      </c>
    </row>
    <row r="182" spans="2:65" s="13" customFormat="1" ht="11.25">
      <c r="B182" s="161"/>
      <c r="D182" s="149" t="s">
        <v>171</v>
      </c>
      <c r="E182" s="162" t="s">
        <v>1</v>
      </c>
      <c r="F182" s="163" t="s">
        <v>1208</v>
      </c>
      <c r="H182" s="164">
        <v>11.3</v>
      </c>
      <c r="I182" s="165"/>
      <c r="L182" s="161"/>
      <c r="M182" s="166"/>
      <c r="T182" s="167"/>
      <c r="AT182" s="162" t="s">
        <v>171</v>
      </c>
      <c r="AU182" s="162" t="s">
        <v>90</v>
      </c>
      <c r="AV182" s="13" t="s">
        <v>90</v>
      </c>
      <c r="AW182" s="13" t="s">
        <v>36</v>
      </c>
      <c r="AX182" s="13" t="s">
        <v>80</v>
      </c>
      <c r="AY182" s="162" t="s">
        <v>158</v>
      </c>
    </row>
    <row r="183" spans="2:65" s="14" customFormat="1" ht="11.25">
      <c r="B183" s="168"/>
      <c r="D183" s="149" t="s">
        <v>171</v>
      </c>
      <c r="E183" s="169" t="s">
        <v>1</v>
      </c>
      <c r="F183" s="170" t="s">
        <v>182</v>
      </c>
      <c r="H183" s="171">
        <v>11.3</v>
      </c>
      <c r="I183" s="172"/>
      <c r="L183" s="168"/>
      <c r="M183" s="173"/>
      <c r="T183" s="174"/>
      <c r="AT183" s="169" t="s">
        <v>171</v>
      </c>
      <c r="AU183" s="169" t="s">
        <v>90</v>
      </c>
      <c r="AV183" s="14" t="s">
        <v>165</v>
      </c>
      <c r="AW183" s="14" t="s">
        <v>36</v>
      </c>
      <c r="AX183" s="14" t="s">
        <v>88</v>
      </c>
      <c r="AY183" s="169" t="s">
        <v>158</v>
      </c>
    </row>
    <row r="184" spans="2:65" s="1" customFormat="1" ht="24.2" customHeight="1">
      <c r="B184" s="32"/>
      <c r="C184" s="136" t="s">
        <v>223</v>
      </c>
      <c r="D184" s="136" t="s">
        <v>160</v>
      </c>
      <c r="E184" s="137" t="s">
        <v>383</v>
      </c>
      <c r="F184" s="138" t="s">
        <v>384</v>
      </c>
      <c r="G184" s="139" t="s">
        <v>163</v>
      </c>
      <c r="H184" s="140">
        <v>20.2</v>
      </c>
      <c r="I184" s="141"/>
      <c r="J184" s="142">
        <f>ROUND(I184*H184,2)</f>
        <v>0</v>
      </c>
      <c r="K184" s="138" t="s">
        <v>164</v>
      </c>
      <c r="L184" s="32"/>
      <c r="M184" s="143" t="s">
        <v>1</v>
      </c>
      <c r="N184" s="144" t="s">
        <v>45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165</v>
      </c>
      <c r="AT184" s="147" t="s">
        <v>160</v>
      </c>
      <c r="AU184" s="147" t="s">
        <v>90</v>
      </c>
      <c r="AY184" s="17" t="s">
        <v>158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88</v>
      </c>
      <c r="BK184" s="148">
        <f>ROUND(I184*H184,2)</f>
        <v>0</v>
      </c>
      <c r="BL184" s="17" t="s">
        <v>165</v>
      </c>
      <c r="BM184" s="147" t="s">
        <v>1214</v>
      </c>
    </row>
    <row r="185" spans="2:65" s="1" customFormat="1" ht="19.5">
      <c r="B185" s="32"/>
      <c r="D185" s="149" t="s">
        <v>167</v>
      </c>
      <c r="F185" s="150" t="s">
        <v>386</v>
      </c>
      <c r="I185" s="151"/>
      <c r="L185" s="32"/>
      <c r="M185" s="152"/>
      <c r="T185" s="56"/>
      <c r="AT185" s="17" t="s">
        <v>167</v>
      </c>
      <c r="AU185" s="17" t="s">
        <v>90</v>
      </c>
    </row>
    <row r="186" spans="2:65" s="1" customFormat="1" ht="11.25">
      <c r="B186" s="32"/>
      <c r="D186" s="153" t="s">
        <v>169</v>
      </c>
      <c r="F186" s="154" t="s">
        <v>387</v>
      </c>
      <c r="I186" s="151"/>
      <c r="L186" s="32"/>
      <c r="M186" s="152"/>
      <c r="T186" s="56"/>
      <c r="AT186" s="17" t="s">
        <v>169</v>
      </c>
      <c r="AU186" s="17" t="s">
        <v>90</v>
      </c>
    </row>
    <row r="187" spans="2:65" s="12" customFormat="1" ht="11.25">
      <c r="B187" s="155"/>
      <c r="D187" s="149" t="s">
        <v>171</v>
      </c>
      <c r="E187" s="156" t="s">
        <v>1</v>
      </c>
      <c r="F187" s="157" t="s">
        <v>1015</v>
      </c>
      <c r="H187" s="156" t="s">
        <v>1</v>
      </c>
      <c r="I187" s="158"/>
      <c r="L187" s="155"/>
      <c r="M187" s="159"/>
      <c r="T187" s="160"/>
      <c r="AT187" s="156" t="s">
        <v>171</v>
      </c>
      <c r="AU187" s="156" t="s">
        <v>90</v>
      </c>
      <c r="AV187" s="12" t="s">
        <v>88</v>
      </c>
      <c r="AW187" s="12" t="s">
        <v>36</v>
      </c>
      <c r="AX187" s="12" t="s">
        <v>80</v>
      </c>
      <c r="AY187" s="156" t="s">
        <v>158</v>
      </c>
    </row>
    <row r="188" spans="2:65" s="13" customFormat="1" ht="11.25">
      <c r="B188" s="161"/>
      <c r="D188" s="149" t="s">
        <v>171</v>
      </c>
      <c r="E188" s="162" t="s">
        <v>1</v>
      </c>
      <c r="F188" s="163" t="s">
        <v>1215</v>
      </c>
      <c r="H188" s="164">
        <v>20.2</v>
      </c>
      <c r="I188" s="165"/>
      <c r="L188" s="161"/>
      <c r="M188" s="166"/>
      <c r="T188" s="167"/>
      <c r="AT188" s="162" t="s">
        <v>171</v>
      </c>
      <c r="AU188" s="162" t="s">
        <v>90</v>
      </c>
      <c r="AV188" s="13" t="s">
        <v>90</v>
      </c>
      <c r="AW188" s="13" t="s">
        <v>36</v>
      </c>
      <c r="AX188" s="13" t="s">
        <v>80</v>
      </c>
      <c r="AY188" s="162" t="s">
        <v>158</v>
      </c>
    </row>
    <row r="189" spans="2:65" s="14" customFormat="1" ht="11.25">
      <c r="B189" s="168"/>
      <c r="D189" s="149" t="s">
        <v>171</v>
      </c>
      <c r="E189" s="169" t="s">
        <v>1</v>
      </c>
      <c r="F189" s="170" t="s">
        <v>182</v>
      </c>
      <c r="H189" s="171">
        <v>20.2</v>
      </c>
      <c r="I189" s="172"/>
      <c r="L189" s="168"/>
      <c r="M189" s="173"/>
      <c r="T189" s="174"/>
      <c r="AT189" s="169" t="s">
        <v>171</v>
      </c>
      <c r="AU189" s="169" t="s">
        <v>90</v>
      </c>
      <c r="AV189" s="14" t="s">
        <v>165</v>
      </c>
      <c r="AW189" s="14" t="s">
        <v>36</v>
      </c>
      <c r="AX189" s="14" t="s">
        <v>88</v>
      </c>
      <c r="AY189" s="169" t="s">
        <v>158</v>
      </c>
    </row>
    <row r="190" spans="2:65" s="1" customFormat="1" ht="24.2" customHeight="1">
      <c r="B190" s="32"/>
      <c r="C190" s="136" t="s">
        <v>232</v>
      </c>
      <c r="D190" s="136" t="s">
        <v>160</v>
      </c>
      <c r="E190" s="137" t="s">
        <v>392</v>
      </c>
      <c r="F190" s="138" t="s">
        <v>393</v>
      </c>
      <c r="G190" s="139" t="s">
        <v>163</v>
      </c>
      <c r="H190" s="140">
        <v>31.6</v>
      </c>
      <c r="I190" s="141"/>
      <c r="J190" s="142">
        <f>ROUND(I190*H190,2)</f>
        <v>0</v>
      </c>
      <c r="K190" s="138" t="s">
        <v>164</v>
      </c>
      <c r="L190" s="32"/>
      <c r="M190" s="143" t="s">
        <v>1</v>
      </c>
      <c r="N190" s="144" t="s">
        <v>45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165</v>
      </c>
      <c r="AT190" s="147" t="s">
        <v>160</v>
      </c>
      <c r="AU190" s="147" t="s">
        <v>90</v>
      </c>
      <c r="AY190" s="17" t="s">
        <v>158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88</v>
      </c>
      <c r="BK190" s="148">
        <f>ROUND(I190*H190,2)</f>
        <v>0</v>
      </c>
      <c r="BL190" s="17" t="s">
        <v>165</v>
      </c>
      <c r="BM190" s="147" t="s">
        <v>1216</v>
      </c>
    </row>
    <row r="191" spans="2:65" s="1" customFormat="1" ht="29.25">
      <c r="B191" s="32"/>
      <c r="D191" s="149" t="s">
        <v>167</v>
      </c>
      <c r="F191" s="150" t="s">
        <v>395</v>
      </c>
      <c r="I191" s="151"/>
      <c r="L191" s="32"/>
      <c r="M191" s="152"/>
      <c r="T191" s="56"/>
      <c r="AT191" s="17" t="s">
        <v>167</v>
      </c>
      <c r="AU191" s="17" t="s">
        <v>90</v>
      </c>
    </row>
    <row r="192" spans="2:65" s="1" customFormat="1" ht="11.25">
      <c r="B192" s="32"/>
      <c r="D192" s="153" t="s">
        <v>169</v>
      </c>
      <c r="F192" s="154" t="s">
        <v>396</v>
      </c>
      <c r="I192" s="151"/>
      <c r="L192" s="32"/>
      <c r="M192" s="152"/>
      <c r="T192" s="56"/>
      <c r="AT192" s="17" t="s">
        <v>169</v>
      </c>
      <c r="AU192" s="17" t="s">
        <v>90</v>
      </c>
    </row>
    <row r="193" spans="2:65" s="12" customFormat="1" ht="11.25">
      <c r="B193" s="155"/>
      <c r="D193" s="149" t="s">
        <v>171</v>
      </c>
      <c r="E193" s="156" t="s">
        <v>1</v>
      </c>
      <c r="F193" s="157" t="s">
        <v>1015</v>
      </c>
      <c r="H193" s="156" t="s">
        <v>1</v>
      </c>
      <c r="I193" s="158"/>
      <c r="L193" s="155"/>
      <c r="M193" s="159"/>
      <c r="T193" s="160"/>
      <c r="AT193" s="156" t="s">
        <v>171</v>
      </c>
      <c r="AU193" s="156" t="s">
        <v>90</v>
      </c>
      <c r="AV193" s="12" t="s">
        <v>88</v>
      </c>
      <c r="AW193" s="12" t="s">
        <v>36</v>
      </c>
      <c r="AX193" s="12" t="s">
        <v>80</v>
      </c>
      <c r="AY193" s="156" t="s">
        <v>158</v>
      </c>
    </row>
    <row r="194" spans="2:65" s="13" customFormat="1" ht="11.25">
      <c r="B194" s="161"/>
      <c r="D194" s="149" t="s">
        <v>171</v>
      </c>
      <c r="E194" s="162" t="s">
        <v>1</v>
      </c>
      <c r="F194" s="163" t="s">
        <v>1217</v>
      </c>
      <c r="H194" s="164">
        <v>31.6</v>
      </c>
      <c r="I194" s="165"/>
      <c r="L194" s="161"/>
      <c r="M194" s="166"/>
      <c r="T194" s="167"/>
      <c r="AT194" s="162" t="s">
        <v>171</v>
      </c>
      <c r="AU194" s="162" t="s">
        <v>90</v>
      </c>
      <c r="AV194" s="13" t="s">
        <v>90</v>
      </c>
      <c r="AW194" s="13" t="s">
        <v>36</v>
      </c>
      <c r="AX194" s="13" t="s">
        <v>80</v>
      </c>
      <c r="AY194" s="162" t="s">
        <v>158</v>
      </c>
    </row>
    <row r="195" spans="2:65" s="14" customFormat="1" ht="11.25">
      <c r="B195" s="168"/>
      <c r="D195" s="149" t="s">
        <v>171</v>
      </c>
      <c r="E195" s="169" t="s">
        <v>1</v>
      </c>
      <c r="F195" s="170" t="s">
        <v>182</v>
      </c>
      <c r="H195" s="171">
        <v>31.6</v>
      </c>
      <c r="I195" s="172"/>
      <c r="L195" s="168"/>
      <c r="M195" s="173"/>
      <c r="T195" s="174"/>
      <c r="AT195" s="169" t="s">
        <v>171</v>
      </c>
      <c r="AU195" s="169" t="s">
        <v>90</v>
      </c>
      <c r="AV195" s="14" t="s">
        <v>165</v>
      </c>
      <c r="AW195" s="14" t="s">
        <v>36</v>
      </c>
      <c r="AX195" s="14" t="s">
        <v>88</v>
      </c>
      <c r="AY195" s="169" t="s">
        <v>158</v>
      </c>
    </row>
    <row r="196" spans="2:65" s="11" customFormat="1" ht="22.9" customHeight="1">
      <c r="B196" s="124"/>
      <c r="D196" s="125" t="s">
        <v>79</v>
      </c>
      <c r="E196" s="134" t="s">
        <v>183</v>
      </c>
      <c r="F196" s="134" t="s">
        <v>459</v>
      </c>
      <c r="I196" s="127"/>
      <c r="J196" s="135">
        <f>BK196</f>
        <v>0</v>
      </c>
      <c r="L196" s="124"/>
      <c r="M196" s="129"/>
      <c r="P196" s="130">
        <f>SUM(P197:P244)</f>
        <v>0</v>
      </c>
      <c r="R196" s="130">
        <f>SUM(R197:R244)</f>
        <v>1.81457826</v>
      </c>
      <c r="T196" s="131">
        <f>SUM(T197:T244)</f>
        <v>0</v>
      </c>
      <c r="AR196" s="125" t="s">
        <v>88</v>
      </c>
      <c r="AT196" s="132" t="s">
        <v>79</v>
      </c>
      <c r="AU196" s="132" t="s">
        <v>88</v>
      </c>
      <c r="AY196" s="125" t="s">
        <v>158</v>
      </c>
      <c r="BK196" s="133">
        <f>SUM(BK197:BK244)</f>
        <v>0</v>
      </c>
    </row>
    <row r="197" spans="2:65" s="1" customFormat="1" ht="16.5" customHeight="1">
      <c r="B197" s="32"/>
      <c r="C197" s="136" t="s">
        <v>241</v>
      </c>
      <c r="D197" s="136" t="s">
        <v>160</v>
      </c>
      <c r="E197" s="137" t="s">
        <v>469</v>
      </c>
      <c r="F197" s="138" t="s">
        <v>470</v>
      </c>
      <c r="G197" s="139" t="s">
        <v>163</v>
      </c>
      <c r="H197" s="140">
        <v>18.82</v>
      </c>
      <c r="I197" s="141"/>
      <c r="J197" s="142">
        <f>ROUND(I197*H197,2)</f>
        <v>0</v>
      </c>
      <c r="K197" s="138" t="s">
        <v>270</v>
      </c>
      <c r="L197" s="32"/>
      <c r="M197" s="143" t="s">
        <v>1</v>
      </c>
      <c r="N197" s="144" t="s">
        <v>45</v>
      </c>
      <c r="P197" s="145">
        <f>O197*H197</f>
        <v>0</v>
      </c>
      <c r="Q197" s="145">
        <v>2.5000000000000001E-3</v>
      </c>
      <c r="R197" s="145">
        <f>Q197*H197</f>
        <v>4.7050000000000002E-2</v>
      </c>
      <c r="S197" s="145">
        <v>0</v>
      </c>
      <c r="T197" s="146">
        <f>S197*H197</f>
        <v>0</v>
      </c>
      <c r="AR197" s="147" t="s">
        <v>165</v>
      </c>
      <c r="AT197" s="147" t="s">
        <v>160</v>
      </c>
      <c r="AU197" s="147" t="s">
        <v>90</v>
      </c>
      <c r="AY197" s="17" t="s">
        <v>158</v>
      </c>
      <c r="BE197" s="148">
        <f>IF(N197="základní",J197,0)</f>
        <v>0</v>
      </c>
      <c r="BF197" s="148">
        <f>IF(N197="snížená",J197,0)</f>
        <v>0</v>
      </c>
      <c r="BG197" s="148">
        <f>IF(N197="zákl. přenesená",J197,0)</f>
        <v>0</v>
      </c>
      <c r="BH197" s="148">
        <f>IF(N197="sníž. přenesená",J197,0)</f>
        <v>0</v>
      </c>
      <c r="BI197" s="148">
        <f>IF(N197="nulová",J197,0)</f>
        <v>0</v>
      </c>
      <c r="BJ197" s="17" t="s">
        <v>88</v>
      </c>
      <c r="BK197" s="148">
        <f>ROUND(I197*H197,2)</f>
        <v>0</v>
      </c>
      <c r="BL197" s="17" t="s">
        <v>165</v>
      </c>
      <c r="BM197" s="147" t="s">
        <v>1218</v>
      </c>
    </row>
    <row r="198" spans="2:65" s="13" customFormat="1" ht="11.25">
      <c r="B198" s="161"/>
      <c r="D198" s="149" t="s">
        <v>171</v>
      </c>
      <c r="E198" s="162" t="s">
        <v>1</v>
      </c>
      <c r="F198" s="163" t="s">
        <v>1219</v>
      </c>
      <c r="H198" s="164">
        <v>18.82</v>
      </c>
      <c r="I198" s="165"/>
      <c r="L198" s="161"/>
      <c r="M198" s="166"/>
      <c r="T198" s="167"/>
      <c r="AT198" s="162" t="s">
        <v>171</v>
      </c>
      <c r="AU198" s="162" t="s">
        <v>90</v>
      </c>
      <c r="AV198" s="13" t="s">
        <v>90</v>
      </c>
      <c r="AW198" s="13" t="s">
        <v>36</v>
      </c>
      <c r="AX198" s="13" t="s">
        <v>80</v>
      </c>
      <c r="AY198" s="162" t="s">
        <v>158</v>
      </c>
    </row>
    <row r="199" spans="2:65" s="14" customFormat="1" ht="11.25">
      <c r="B199" s="168"/>
      <c r="D199" s="149" t="s">
        <v>171</v>
      </c>
      <c r="E199" s="169" t="s">
        <v>1</v>
      </c>
      <c r="F199" s="170" t="s">
        <v>182</v>
      </c>
      <c r="H199" s="171">
        <v>18.82</v>
      </c>
      <c r="I199" s="172"/>
      <c r="L199" s="168"/>
      <c r="M199" s="173"/>
      <c r="T199" s="174"/>
      <c r="AT199" s="169" t="s">
        <v>171</v>
      </c>
      <c r="AU199" s="169" t="s">
        <v>90</v>
      </c>
      <c r="AV199" s="14" t="s">
        <v>165</v>
      </c>
      <c r="AW199" s="14" t="s">
        <v>36</v>
      </c>
      <c r="AX199" s="14" t="s">
        <v>88</v>
      </c>
      <c r="AY199" s="169" t="s">
        <v>158</v>
      </c>
    </row>
    <row r="200" spans="2:65" s="1" customFormat="1" ht="24.2" customHeight="1">
      <c r="B200" s="32"/>
      <c r="C200" s="136" t="s">
        <v>250</v>
      </c>
      <c r="D200" s="136" t="s">
        <v>160</v>
      </c>
      <c r="E200" s="137" t="s">
        <v>502</v>
      </c>
      <c r="F200" s="138" t="s">
        <v>503</v>
      </c>
      <c r="G200" s="139" t="s">
        <v>215</v>
      </c>
      <c r="H200" s="140">
        <v>14.11</v>
      </c>
      <c r="I200" s="141"/>
      <c r="J200" s="142">
        <f>ROUND(I200*H200,2)</f>
        <v>0</v>
      </c>
      <c r="K200" s="138" t="s">
        <v>164</v>
      </c>
      <c r="L200" s="32"/>
      <c r="M200" s="143" t="s">
        <v>1</v>
      </c>
      <c r="N200" s="144" t="s">
        <v>45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165</v>
      </c>
      <c r="AT200" s="147" t="s">
        <v>160</v>
      </c>
      <c r="AU200" s="147" t="s">
        <v>90</v>
      </c>
      <c r="AY200" s="17" t="s">
        <v>158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88</v>
      </c>
      <c r="BK200" s="148">
        <f>ROUND(I200*H200,2)</f>
        <v>0</v>
      </c>
      <c r="BL200" s="17" t="s">
        <v>165</v>
      </c>
      <c r="BM200" s="147" t="s">
        <v>1220</v>
      </c>
    </row>
    <row r="201" spans="2:65" s="1" customFormat="1" ht="39">
      <c r="B201" s="32"/>
      <c r="D201" s="149" t="s">
        <v>167</v>
      </c>
      <c r="F201" s="150" t="s">
        <v>1020</v>
      </c>
      <c r="I201" s="151"/>
      <c r="L201" s="32"/>
      <c r="M201" s="152"/>
      <c r="T201" s="56"/>
      <c r="AT201" s="17" t="s">
        <v>167</v>
      </c>
      <c r="AU201" s="17" t="s">
        <v>90</v>
      </c>
    </row>
    <row r="202" spans="2:65" s="1" customFormat="1" ht="11.25">
      <c r="B202" s="32"/>
      <c r="D202" s="153" t="s">
        <v>169</v>
      </c>
      <c r="F202" s="154" t="s">
        <v>505</v>
      </c>
      <c r="I202" s="151"/>
      <c r="L202" s="32"/>
      <c r="M202" s="152"/>
      <c r="T202" s="56"/>
      <c r="AT202" s="17" t="s">
        <v>169</v>
      </c>
      <c r="AU202" s="17" t="s">
        <v>90</v>
      </c>
    </row>
    <row r="203" spans="2:65" s="12" customFormat="1" ht="11.25">
      <c r="B203" s="155"/>
      <c r="D203" s="149" t="s">
        <v>171</v>
      </c>
      <c r="E203" s="156" t="s">
        <v>1</v>
      </c>
      <c r="F203" s="157" t="s">
        <v>1221</v>
      </c>
      <c r="H203" s="156" t="s">
        <v>1</v>
      </c>
      <c r="I203" s="158"/>
      <c r="L203" s="155"/>
      <c r="M203" s="159"/>
      <c r="T203" s="160"/>
      <c r="AT203" s="156" t="s">
        <v>171</v>
      </c>
      <c r="AU203" s="156" t="s">
        <v>90</v>
      </c>
      <c r="AV203" s="12" t="s">
        <v>88</v>
      </c>
      <c r="AW203" s="12" t="s">
        <v>36</v>
      </c>
      <c r="AX203" s="12" t="s">
        <v>80</v>
      </c>
      <c r="AY203" s="156" t="s">
        <v>158</v>
      </c>
    </row>
    <row r="204" spans="2:65" s="12" customFormat="1" ht="11.25">
      <c r="B204" s="155"/>
      <c r="D204" s="149" t="s">
        <v>171</v>
      </c>
      <c r="E204" s="156" t="s">
        <v>1</v>
      </c>
      <c r="F204" s="157" t="s">
        <v>1021</v>
      </c>
      <c r="H204" s="156" t="s">
        <v>1</v>
      </c>
      <c r="I204" s="158"/>
      <c r="L204" s="155"/>
      <c r="M204" s="159"/>
      <c r="T204" s="160"/>
      <c r="AT204" s="156" t="s">
        <v>171</v>
      </c>
      <c r="AU204" s="156" t="s">
        <v>90</v>
      </c>
      <c r="AV204" s="12" t="s">
        <v>88</v>
      </c>
      <c r="AW204" s="12" t="s">
        <v>36</v>
      </c>
      <c r="AX204" s="12" t="s">
        <v>80</v>
      </c>
      <c r="AY204" s="156" t="s">
        <v>158</v>
      </c>
    </row>
    <row r="205" spans="2:65" s="13" customFormat="1" ht="11.25">
      <c r="B205" s="161"/>
      <c r="D205" s="149" t="s">
        <v>171</v>
      </c>
      <c r="E205" s="162" t="s">
        <v>1</v>
      </c>
      <c r="F205" s="163" t="s">
        <v>1222</v>
      </c>
      <c r="H205" s="164">
        <v>14.11</v>
      </c>
      <c r="I205" s="165"/>
      <c r="L205" s="161"/>
      <c r="M205" s="166"/>
      <c r="T205" s="167"/>
      <c r="AT205" s="162" t="s">
        <v>171</v>
      </c>
      <c r="AU205" s="162" t="s">
        <v>90</v>
      </c>
      <c r="AV205" s="13" t="s">
        <v>90</v>
      </c>
      <c r="AW205" s="13" t="s">
        <v>36</v>
      </c>
      <c r="AX205" s="13" t="s">
        <v>80</v>
      </c>
      <c r="AY205" s="162" t="s">
        <v>158</v>
      </c>
    </row>
    <row r="206" spans="2:65" s="14" customFormat="1" ht="11.25">
      <c r="B206" s="168"/>
      <c r="D206" s="149" t="s">
        <v>171</v>
      </c>
      <c r="E206" s="169" t="s">
        <v>1</v>
      </c>
      <c r="F206" s="170" t="s">
        <v>182</v>
      </c>
      <c r="H206" s="171">
        <v>14.11</v>
      </c>
      <c r="I206" s="172"/>
      <c r="L206" s="168"/>
      <c r="M206" s="173"/>
      <c r="T206" s="174"/>
      <c r="AT206" s="169" t="s">
        <v>171</v>
      </c>
      <c r="AU206" s="169" t="s">
        <v>90</v>
      </c>
      <c r="AV206" s="14" t="s">
        <v>165</v>
      </c>
      <c r="AW206" s="14" t="s">
        <v>36</v>
      </c>
      <c r="AX206" s="14" t="s">
        <v>88</v>
      </c>
      <c r="AY206" s="169" t="s">
        <v>158</v>
      </c>
    </row>
    <row r="207" spans="2:65" s="1" customFormat="1" ht="21.75" customHeight="1">
      <c r="B207" s="32"/>
      <c r="C207" s="136" t="s">
        <v>259</v>
      </c>
      <c r="D207" s="136" t="s">
        <v>160</v>
      </c>
      <c r="E207" s="137" t="s">
        <v>510</v>
      </c>
      <c r="F207" s="138" t="s">
        <v>511</v>
      </c>
      <c r="G207" s="139" t="s">
        <v>163</v>
      </c>
      <c r="H207" s="140">
        <v>31.88</v>
      </c>
      <c r="I207" s="141"/>
      <c r="J207" s="142">
        <f>ROUND(I207*H207,2)</f>
        <v>0</v>
      </c>
      <c r="K207" s="138" t="s">
        <v>164</v>
      </c>
      <c r="L207" s="32"/>
      <c r="M207" s="143" t="s">
        <v>1</v>
      </c>
      <c r="N207" s="144" t="s">
        <v>45</v>
      </c>
      <c r="P207" s="145">
        <f>O207*H207</f>
        <v>0</v>
      </c>
      <c r="Q207" s="145">
        <v>8.6499999999999997E-3</v>
      </c>
      <c r="R207" s="145">
        <f>Q207*H207</f>
        <v>0.27576200000000001</v>
      </c>
      <c r="S207" s="145">
        <v>0</v>
      </c>
      <c r="T207" s="146">
        <f>S207*H207</f>
        <v>0</v>
      </c>
      <c r="AR207" s="147" t="s">
        <v>165</v>
      </c>
      <c r="AT207" s="147" t="s">
        <v>160</v>
      </c>
      <c r="AU207" s="147" t="s">
        <v>90</v>
      </c>
      <c r="AY207" s="17" t="s">
        <v>158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88</v>
      </c>
      <c r="BK207" s="148">
        <f>ROUND(I207*H207,2)</f>
        <v>0</v>
      </c>
      <c r="BL207" s="17" t="s">
        <v>165</v>
      </c>
      <c r="BM207" s="147" t="s">
        <v>1223</v>
      </c>
    </row>
    <row r="208" spans="2:65" s="1" customFormat="1" ht="39">
      <c r="B208" s="32"/>
      <c r="D208" s="149" t="s">
        <v>167</v>
      </c>
      <c r="F208" s="150" t="s">
        <v>525</v>
      </c>
      <c r="I208" s="151"/>
      <c r="L208" s="32"/>
      <c r="M208" s="152"/>
      <c r="T208" s="56"/>
      <c r="AT208" s="17" t="s">
        <v>167</v>
      </c>
      <c r="AU208" s="17" t="s">
        <v>90</v>
      </c>
    </row>
    <row r="209" spans="2:65" s="1" customFormat="1" ht="11.25">
      <c r="B209" s="32"/>
      <c r="D209" s="153" t="s">
        <v>169</v>
      </c>
      <c r="F209" s="154" t="s">
        <v>514</v>
      </c>
      <c r="I209" s="151"/>
      <c r="L209" s="32"/>
      <c r="M209" s="152"/>
      <c r="T209" s="56"/>
      <c r="AT209" s="17" t="s">
        <v>169</v>
      </c>
      <c r="AU209" s="17" t="s">
        <v>90</v>
      </c>
    </row>
    <row r="210" spans="2:65" s="12" customFormat="1" ht="11.25">
      <c r="B210" s="155"/>
      <c r="D210" s="149" t="s">
        <v>171</v>
      </c>
      <c r="E210" s="156" t="s">
        <v>1</v>
      </c>
      <c r="F210" s="157" t="s">
        <v>1221</v>
      </c>
      <c r="H210" s="156" t="s">
        <v>1</v>
      </c>
      <c r="I210" s="158"/>
      <c r="L210" s="155"/>
      <c r="M210" s="159"/>
      <c r="T210" s="160"/>
      <c r="AT210" s="156" t="s">
        <v>171</v>
      </c>
      <c r="AU210" s="156" t="s">
        <v>90</v>
      </c>
      <c r="AV210" s="12" t="s">
        <v>88</v>
      </c>
      <c r="AW210" s="12" t="s">
        <v>36</v>
      </c>
      <c r="AX210" s="12" t="s">
        <v>80</v>
      </c>
      <c r="AY210" s="156" t="s">
        <v>158</v>
      </c>
    </row>
    <row r="211" spans="2:65" s="12" customFormat="1" ht="11.25">
      <c r="B211" s="155"/>
      <c r="D211" s="149" t="s">
        <v>171</v>
      </c>
      <c r="E211" s="156" t="s">
        <v>1</v>
      </c>
      <c r="F211" s="157" t="s">
        <v>515</v>
      </c>
      <c r="H211" s="156" t="s">
        <v>1</v>
      </c>
      <c r="I211" s="158"/>
      <c r="L211" s="155"/>
      <c r="M211" s="159"/>
      <c r="T211" s="160"/>
      <c r="AT211" s="156" t="s">
        <v>171</v>
      </c>
      <c r="AU211" s="156" t="s">
        <v>90</v>
      </c>
      <c r="AV211" s="12" t="s">
        <v>88</v>
      </c>
      <c r="AW211" s="12" t="s">
        <v>36</v>
      </c>
      <c r="AX211" s="12" t="s">
        <v>80</v>
      </c>
      <c r="AY211" s="156" t="s">
        <v>158</v>
      </c>
    </row>
    <row r="212" spans="2:65" s="13" customFormat="1" ht="11.25">
      <c r="B212" s="161"/>
      <c r="D212" s="149" t="s">
        <v>171</v>
      </c>
      <c r="E212" s="162" t="s">
        <v>1</v>
      </c>
      <c r="F212" s="163" t="s">
        <v>1224</v>
      </c>
      <c r="H212" s="164">
        <v>23.06</v>
      </c>
      <c r="I212" s="165"/>
      <c r="L212" s="161"/>
      <c r="M212" s="166"/>
      <c r="T212" s="167"/>
      <c r="AT212" s="162" t="s">
        <v>171</v>
      </c>
      <c r="AU212" s="162" t="s">
        <v>90</v>
      </c>
      <c r="AV212" s="13" t="s">
        <v>90</v>
      </c>
      <c r="AW212" s="13" t="s">
        <v>36</v>
      </c>
      <c r="AX212" s="13" t="s">
        <v>80</v>
      </c>
      <c r="AY212" s="162" t="s">
        <v>158</v>
      </c>
    </row>
    <row r="213" spans="2:65" s="12" customFormat="1" ht="11.25">
      <c r="B213" s="155"/>
      <c r="D213" s="149" t="s">
        <v>171</v>
      </c>
      <c r="E213" s="156" t="s">
        <v>1</v>
      </c>
      <c r="F213" s="157" t="s">
        <v>1225</v>
      </c>
      <c r="H213" s="156" t="s">
        <v>1</v>
      </c>
      <c r="I213" s="158"/>
      <c r="L213" s="155"/>
      <c r="M213" s="159"/>
      <c r="T213" s="160"/>
      <c r="AT213" s="156" t="s">
        <v>171</v>
      </c>
      <c r="AU213" s="156" t="s">
        <v>90</v>
      </c>
      <c r="AV213" s="12" t="s">
        <v>88</v>
      </c>
      <c r="AW213" s="12" t="s">
        <v>36</v>
      </c>
      <c r="AX213" s="12" t="s">
        <v>80</v>
      </c>
      <c r="AY213" s="156" t="s">
        <v>158</v>
      </c>
    </row>
    <row r="214" spans="2:65" s="13" customFormat="1" ht="11.25">
      <c r="B214" s="161"/>
      <c r="D214" s="149" t="s">
        <v>171</v>
      </c>
      <c r="E214" s="162" t="s">
        <v>1</v>
      </c>
      <c r="F214" s="163" t="s">
        <v>1226</v>
      </c>
      <c r="H214" s="164">
        <v>8.82</v>
      </c>
      <c r="I214" s="165"/>
      <c r="L214" s="161"/>
      <c r="M214" s="166"/>
      <c r="T214" s="167"/>
      <c r="AT214" s="162" t="s">
        <v>171</v>
      </c>
      <c r="AU214" s="162" t="s">
        <v>90</v>
      </c>
      <c r="AV214" s="13" t="s">
        <v>90</v>
      </c>
      <c r="AW214" s="13" t="s">
        <v>36</v>
      </c>
      <c r="AX214" s="13" t="s">
        <v>80</v>
      </c>
      <c r="AY214" s="162" t="s">
        <v>158</v>
      </c>
    </row>
    <row r="215" spans="2:65" s="14" customFormat="1" ht="11.25">
      <c r="B215" s="168"/>
      <c r="D215" s="149" t="s">
        <v>171</v>
      </c>
      <c r="E215" s="169" t="s">
        <v>1</v>
      </c>
      <c r="F215" s="170" t="s">
        <v>182</v>
      </c>
      <c r="H215" s="171">
        <v>31.88</v>
      </c>
      <c r="I215" s="172"/>
      <c r="L215" s="168"/>
      <c r="M215" s="173"/>
      <c r="T215" s="174"/>
      <c r="AT215" s="169" t="s">
        <v>171</v>
      </c>
      <c r="AU215" s="169" t="s">
        <v>90</v>
      </c>
      <c r="AV215" s="14" t="s">
        <v>165</v>
      </c>
      <c r="AW215" s="14" t="s">
        <v>36</v>
      </c>
      <c r="AX215" s="14" t="s">
        <v>88</v>
      </c>
      <c r="AY215" s="169" t="s">
        <v>158</v>
      </c>
    </row>
    <row r="216" spans="2:65" s="1" customFormat="1" ht="21.75" customHeight="1">
      <c r="B216" s="32"/>
      <c r="C216" s="136" t="s">
        <v>266</v>
      </c>
      <c r="D216" s="136" t="s">
        <v>160</v>
      </c>
      <c r="E216" s="137" t="s">
        <v>529</v>
      </c>
      <c r="F216" s="138" t="s">
        <v>530</v>
      </c>
      <c r="G216" s="139" t="s">
        <v>163</v>
      </c>
      <c r="H216" s="140">
        <v>31.88</v>
      </c>
      <c r="I216" s="141"/>
      <c r="J216" s="142">
        <f>ROUND(I216*H216,2)</f>
        <v>0</v>
      </c>
      <c r="K216" s="138" t="s">
        <v>164</v>
      </c>
      <c r="L216" s="32"/>
      <c r="M216" s="143" t="s">
        <v>1</v>
      </c>
      <c r="N216" s="144" t="s">
        <v>45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165</v>
      </c>
      <c r="AT216" s="147" t="s">
        <v>160</v>
      </c>
      <c r="AU216" s="147" t="s">
        <v>90</v>
      </c>
      <c r="AY216" s="17" t="s">
        <v>158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88</v>
      </c>
      <c r="BK216" s="148">
        <f>ROUND(I216*H216,2)</f>
        <v>0</v>
      </c>
      <c r="BL216" s="17" t="s">
        <v>165</v>
      </c>
      <c r="BM216" s="147" t="s">
        <v>1227</v>
      </c>
    </row>
    <row r="217" spans="2:65" s="1" customFormat="1" ht="48.75">
      <c r="B217" s="32"/>
      <c r="D217" s="149" t="s">
        <v>167</v>
      </c>
      <c r="F217" s="150" t="s">
        <v>1028</v>
      </c>
      <c r="I217" s="151"/>
      <c r="L217" s="32"/>
      <c r="M217" s="152"/>
      <c r="T217" s="56"/>
      <c r="AT217" s="17" t="s">
        <v>167</v>
      </c>
      <c r="AU217" s="17" t="s">
        <v>90</v>
      </c>
    </row>
    <row r="218" spans="2:65" s="1" customFormat="1" ht="11.25">
      <c r="B218" s="32"/>
      <c r="D218" s="153" t="s">
        <v>169</v>
      </c>
      <c r="F218" s="154" t="s">
        <v>533</v>
      </c>
      <c r="I218" s="151"/>
      <c r="L218" s="32"/>
      <c r="M218" s="152"/>
      <c r="T218" s="56"/>
      <c r="AT218" s="17" t="s">
        <v>169</v>
      </c>
      <c r="AU218" s="17" t="s">
        <v>90</v>
      </c>
    </row>
    <row r="219" spans="2:65" s="1" customFormat="1" ht="24.2" customHeight="1">
      <c r="B219" s="32"/>
      <c r="C219" s="136" t="s">
        <v>274</v>
      </c>
      <c r="D219" s="136" t="s">
        <v>160</v>
      </c>
      <c r="E219" s="137" t="s">
        <v>541</v>
      </c>
      <c r="F219" s="138" t="s">
        <v>542</v>
      </c>
      <c r="G219" s="139" t="s">
        <v>339</v>
      </c>
      <c r="H219" s="140">
        <v>0.39200000000000002</v>
      </c>
      <c r="I219" s="141"/>
      <c r="J219" s="142">
        <f>ROUND(I219*H219,2)</f>
        <v>0</v>
      </c>
      <c r="K219" s="138" t="s">
        <v>164</v>
      </c>
      <c r="L219" s="32"/>
      <c r="M219" s="143" t="s">
        <v>1</v>
      </c>
      <c r="N219" s="144" t="s">
        <v>45</v>
      </c>
      <c r="P219" s="145">
        <f>O219*H219</f>
        <v>0</v>
      </c>
      <c r="Q219" s="145">
        <v>1.09528</v>
      </c>
      <c r="R219" s="145">
        <f>Q219*H219</f>
        <v>0.42934976000000002</v>
      </c>
      <c r="S219" s="145">
        <v>0</v>
      </c>
      <c r="T219" s="146">
        <f>S219*H219</f>
        <v>0</v>
      </c>
      <c r="AR219" s="147" t="s">
        <v>165</v>
      </c>
      <c r="AT219" s="147" t="s">
        <v>160</v>
      </c>
      <c r="AU219" s="147" t="s">
        <v>90</v>
      </c>
      <c r="AY219" s="17" t="s">
        <v>158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88</v>
      </c>
      <c r="BK219" s="148">
        <f>ROUND(I219*H219,2)</f>
        <v>0</v>
      </c>
      <c r="BL219" s="17" t="s">
        <v>165</v>
      </c>
      <c r="BM219" s="147" t="s">
        <v>1228</v>
      </c>
    </row>
    <row r="220" spans="2:65" s="1" customFormat="1" ht="39">
      <c r="B220" s="32"/>
      <c r="D220" s="149" t="s">
        <v>167</v>
      </c>
      <c r="F220" s="150" t="s">
        <v>1030</v>
      </c>
      <c r="I220" s="151"/>
      <c r="L220" s="32"/>
      <c r="M220" s="152"/>
      <c r="T220" s="56"/>
      <c r="AT220" s="17" t="s">
        <v>167</v>
      </c>
      <c r="AU220" s="17" t="s">
        <v>90</v>
      </c>
    </row>
    <row r="221" spans="2:65" s="1" customFormat="1" ht="11.25">
      <c r="B221" s="32"/>
      <c r="D221" s="153" t="s">
        <v>169</v>
      </c>
      <c r="F221" s="154" t="s">
        <v>545</v>
      </c>
      <c r="I221" s="151"/>
      <c r="L221" s="32"/>
      <c r="M221" s="152"/>
      <c r="T221" s="56"/>
      <c r="AT221" s="17" t="s">
        <v>169</v>
      </c>
      <c r="AU221" s="17" t="s">
        <v>90</v>
      </c>
    </row>
    <row r="222" spans="2:65" s="1" customFormat="1" ht="19.5">
      <c r="B222" s="32"/>
      <c r="D222" s="149" t="s">
        <v>195</v>
      </c>
      <c r="F222" s="175" t="s">
        <v>219</v>
      </c>
      <c r="I222" s="151"/>
      <c r="L222" s="32"/>
      <c r="M222" s="152"/>
      <c r="T222" s="56"/>
      <c r="AT222" s="17" t="s">
        <v>195</v>
      </c>
      <c r="AU222" s="17" t="s">
        <v>90</v>
      </c>
    </row>
    <row r="223" spans="2:65" s="12" customFormat="1" ht="11.25">
      <c r="B223" s="155"/>
      <c r="D223" s="149" t="s">
        <v>171</v>
      </c>
      <c r="E223" s="156" t="s">
        <v>1</v>
      </c>
      <c r="F223" s="157" t="s">
        <v>1229</v>
      </c>
      <c r="H223" s="156" t="s">
        <v>1</v>
      </c>
      <c r="I223" s="158"/>
      <c r="L223" s="155"/>
      <c r="M223" s="159"/>
      <c r="T223" s="160"/>
      <c r="AT223" s="156" t="s">
        <v>171</v>
      </c>
      <c r="AU223" s="156" t="s">
        <v>90</v>
      </c>
      <c r="AV223" s="12" t="s">
        <v>88</v>
      </c>
      <c r="AW223" s="12" t="s">
        <v>36</v>
      </c>
      <c r="AX223" s="12" t="s">
        <v>80</v>
      </c>
      <c r="AY223" s="156" t="s">
        <v>158</v>
      </c>
    </row>
    <row r="224" spans="2:65" s="13" customFormat="1" ht="11.25">
      <c r="B224" s="161"/>
      <c r="D224" s="149" t="s">
        <v>171</v>
      </c>
      <c r="E224" s="162" t="s">
        <v>1</v>
      </c>
      <c r="F224" s="163" t="s">
        <v>1230</v>
      </c>
      <c r="H224" s="164">
        <v>0.39200000000000002</v>
      </c>
      <c r="I224" s="165"/>
      <c r="L224" s="161"/>
      <c r="M224" s="166"/>
      <c r="T224" s="167"/>
      <c r="AT224" s="162" t="s">
        <v>171</v>
      </c>
      <c r="AU224" s="162" t="s">
        <v>90</v>
      </c>
      <c r="AV224" s="13" t="s">
        <v>90</v>
      </c>
      <c r="AW224" s="13" t="s">
        <v>36</v>
      </c>
      <c r="AX224" s="13" t="s">
        <v>80</v>
      </c>
      <c r="AY224" s="162" t="s">
        <v>158</v>
      </c>
    </row>
    <row r="225" spans="2:65" s="14" customFormat="1" ht="11.25">
      <c r="B225" s="168"/>
      <c r="D225" s="149" t="s">
        <v>171</v>
      </c>
      <c r="E225" s="169" t="s">
        <v>1</v>
      </c>
      <c r="F225" s="170" t="s">
        <v>182</v>
      </c>
      <c r="H225" s="171">
        <v>0.39200000000000002</v>
      </c>
      <c r="I225" s="172"/>
      <c r="L225" s="168"/>
      <c r="M225" s="173"/>
      <c r="T225" s="174"/>
      <c r="AT225" s="169" t="s">
        <v>171</v>
      </c>
      <c r="AU225" s="169" t="s">
        <v>90</v>
      </c>
      <c r="AV225" s="14" t="s">
        <v>165</v>
      </c>
      <c r="AW225" s="14" t="s">
        <v>36</v>
      </c>
      <c r="AX225" s="14" t="s">
        <v>88</v>
      </c>
      <c r="AY225" s="169" t="s">
        <v>158</v>
      </c>
    </row>
    <row r="226" spans="2:65" s="1" customFormat="1" ht="24.2" customHeight="1">
      <c r="B226" s="32"/>
      <c r="C226" s="136" t="s">
        <v>8</v>
      </c>
      <c r="D226" s="136" t="s">
        <v>160</v>
      </c>
      <c r="E226" s="137" t="s">
        <v>549</v>
      </c>
      <c r="F226" s="138" t="s">
        <v>550</v>
      </c>
      <c r="G226" s="139" t="s">
        <v>339</v>
      </c>
      <c r="H226" s="140">
        <v>0.128</v>
      </c>
      <c r="I226" s="141"/>
      <c r="J226" s="142">
        <f>ROUND(I226*H226,2)</f>
        <v>0</v>
      </c>
      <c r="K226" s="138" t="s">
        <v>164</v>
      </c>
      <c r="L226" s="32"/>
      <c r="M226" s="143" t="s">
        <v>1</v>
      </c>
      <c r="N226" s="144" t="s">
        <v>45</v>
      </c>
      <c r="P226" s="145">
        <f>O226*H226</f>
        <v>0</v>
      </c>
      <c r="Q226" s="145">
        <v>1.0556000000000001</v>
      </c>
      <c r="R226" s="145">
        <f>Q226*H226</f>
        <v>0.13511680000000001</v>
      </c>
      <c r="S226" s="145">
        <v>0</v>
      </c>
      <c r="T226" s="146">
        <f>S226*H226</f>
        <v>0</v>
      </c>
      <c r="AR226" s="147" t="s">
        <v>165</v>
      </c>
      <c r="AT226" s="147" t="s">
        <v>160</v>
      </c>
      <c r="AU226" s="147" t="s">
        <v>90</v>
      </c>
      <c r="AY226" s="17" t="s">
        <v>158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88</v>
      </c>
      <c r="BK226" s="148">
        <f>ROUND(I226*H226,2)</f>
        <v>0</v>
      </c>
      <c r="BL226" s="17" t="s">
        <v>165</v>
      </c>
      <c r="BM226" s="147" t="s">
        <v>1231</v>
      </c>
    </row>
    <row r="227" spans="2:65" s="1" customFormat="1" ht="39">
      <c r="B227" s="32"/>
      <c r="D227" s="149" t="s">
        <v>167</v>
      </c>
      <c r="F227" s="150" t="s">
        <v>552</v>
      </c>
      <c r="I227" s="151"/>
      <c r="L227" s="32"/>
      <c r="M227" s="152"/>
      <c r="T227" s="56"/>
      <c r="AT227" s="17" t="s">
        <v>167</v>
      </c>
      <c r="AU227" s="17" t="s">
        <v>90</v>
      </c>
    </row>
    <row r="228" spans="2:65" s="1" customFormat="1" ht="11.25">
      <c r="B228" s="32"/>
      <c r="D228" s="153" t="s">
        <v>169</v>
      </c>
      <c r="F228" s="154" t="s">
        <v>553</v>
      </c>
      <c r="I228" s="151"/>
      <c r="L228" s="32"/>
      <c r="M228" s="152"/>
      <c r="T228" s="56"/>
      <c r="AT228" s="17" t="s">
        <v>169</v>
      </c>
      <c r="AU228" s="17" t="s">
        <v>90</v>
      </c>
    </row>
    <row r="229" spans="2:65" s="1" customFormat="1" ht="19.5">
      <c r="B229" s="32"/>
      <c r="D229" s="149" t="s">
        <v>195</v>
      </c>
      <c r="F229" s="175" t="s">
        <v>219</v>
      </c>
      <c r="I229" s="151"/>
      <c r="L229" s="32"/>
      <c r="M229" s="152"/>
      <c r="T229" s="56"/>
      <c r="AT229" s="17" t="s">
        <v>195</v>
      </c>
      <c r="AU229" s="17" t="s">
        <v>90</v>
      </c>
    </row>
    <row r="230" spans="2:65" s="12" customFormat="1" ht="11.25">
      <c r="B230" s="155"/>
      <c r="D230" s="149" t="s">
        <v>171</v>
      </c>
      <c r="E230" s="156" t="s">
        <v>1</v>
      </c>
      <c r="F230" s="157" t="s">
        <v>1229</v>
      </c>
      <c r="H230" s="156" t="s">
        <v>1</v>
      </c>
      <c r="I230" s="158"/>
      <c r="L230" s="155"/>
      <c r="M230" s="159"/>
      <c r="T230" s="160"/>
      <c r="AT230" s="156" t="s">
        <v>171</v>
      </c>
      <c r="AU230" s="156" t="s">
        <v>90</v>
      </c>
      <c r="AV230" s="12" t="s">
        <v>88</v>
      </c>
      <c r="AW230" s="12" t="s">
        <v>36</v>
      </c>
      <c r="AX230" s="12" t="s">
        <v>80</v>
      </c>
      <c r="AY230" s="156" t="s">
        <v>158</v>
      </c>
    </row>
    <row r="231" spans="2:65" s="13" customFormat="1" ht="11.25">
      <c r="B231" s="161"/>
      <c r="D231" s="149" t="s">
        <v>171</v>
      </c>
      <c r="E231" s="162" t="s">
        <v>1</v>
      </c>
      <c r="F231" s="163" t="s">
        <v>1232</v>
      </c>
      <c r="H231" s="164">
        <v>0.128</v>
      </c>
      <c r="I231" s="165"/>
      <c r="L231" s="161"/>
      <c r="M231" s="166"/>
      <c r="T231" s="167"/>
      <c r="AT231" s="162" t="s">
        <v>171</v>
      </c>
      <c r="AU231" s="162" t="s">
        <v>90</v>
      </c>
      <c r="AV231" s="13" t="s">
        <v>90</v>
      </c>
      <c r="AW231" s="13" t="s">
        <v>36</v>
      </c>
      <c r="AX231" s="13" t="s">
        <v>80</v>
      </c>
      <c r="AY231" s="162" t="s">
        <v>158</v>
      </c>
    </row>
    <row r="232" spans="2:65" s="14" customFormat="1" ht="11.25">
      <c r="B232" s="168"/>
      <c r="D232" s="149" t="s">
        <v>171</v>
      </c>
      <c r="E232" s="169" t="s">
        <v>1</v>
      </c>
      <c r="F232" s="170" t="s">
        <v>182</v>
      </c>
      <c r="H232" s="171">
        <v>0.128</v>
      </c>
      <c r="I232" s="172"/>
      <c r="L232" s="168"/>
      <c r="M232" s="173"/>
      <c r="T232" s="174"/>
      <c r="AT232" s="169" t="s">
        <v>171</v>
      </c>
      <c r="AU232" s="169" t="s">
        <v>90</v>
      </c>
      <c r="AV232" s="14" t="s">
        <v>165</v>
      </c>
      <c r="AW232" s="14" t="s">
        <v>36</v>
      </c>
      <c r="AX232" s="14" t="s">
        <v>88</v>
      </c>
      <c r="AY232" s="169" t="s">
        <v>158</v>
      </c>
    </row>
    <row r="233" spans="2:65" s="1" customFormat="1" ht="24.2" customHeight="1">
      <c r="B233" s="32"/>
      <c r="C233" s="136" t="s">
        <v>295</v>
      </c>
      <c r="D233" s="136" t="s">
        <v>160</v>
      </c>
      <c r="E233" s="137" t="s">
        <v>556</v>
      </c>
      <c r="F233" s="138" t="s">
        <v>557</v>
      </c>
      <c r="G233" s="139" t="s">
        <v>339</v>
      </c>
      <c r="H233" s="140">
        <v>0.81399999999999995</v>
      </c>
      <c r="I233" s="141"/>
      <c r="J233" s="142">
        <f>ROUND(I233*H233,2)</f>
        <v>0</v>
      </c>
      <c r="K233" s="138" t="s">
        <v>164</v>
      </c>
      <c r="L233" s="32"/>
      <c r="M233" s="143" t="s">
        <v>1</v>
      </c>
      <c r="N233" s="144" t="s">
        <v>45</v>
      </c>
      <c r="P233" s="145">
        <f>O233*H233</f>
        <v>0</v>
      </c>
      <c r="Q233" s="145">
        <v>1.03955</v>
      </c>
      <c r="R233" s="145">
        <f>Q233*H233</f>
        <v>0.84619369999999994</v>
      </c>
      <c r="S233" s="145">
        <v>0</v>
      </c>
      <c r="T233" s="146">
        <f>S233*H233</f>
        <v>0</v>
      </c>
      <c r="AR233" s="147" t="s">
        <v>165</v>
      </c>
      <c r="AT233" s="147" t="s">
        <v>160</v>
      </c>
      <c r="AU233" s="147" t="s">
        <v>90</v>
      </c>
      <c r="AY233" s="17" t="s">
        <v>158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88</v>
      </c>
      <c r="BK233" s="148">
        <f>ROUND(I233*H233,2)</f>
        <v>0</v>
      </c>
      <c r="BL233" s="17" t="s">
        <v>165</v>
      </c>
      <c r="BM233" s="147" t="s">
        <v>1233</v>
      </c>
    </row>
    <row r="234" spans="2:65" s="1" customFormat="1" ht="39">
      <c r="B234" s="32"/>
      <c r="D234" s="149" t="s">
        <v>167</v>
      </c>
      <c r="F234" s="150" t="s">
        <v>1036</v>
      </c>
      <c r="I234" s="151"/>
      <c r="L234" s="32"/>
      <c r="M234" s="152"/>
      <c r="T234" s="56"/>
      <c r="AT234" s="17" t="s">
        <v>167</v>
      </c>
      <c r="AU234" s="17" t="s">
        <v>90</v>
      </c>
    </row>
    <row r="235" spans="2:65" s="1" customFormat="1" ht="11.25">
      <c r="B235" s="32"/>
      <c r="D235" s="153" t="s">
        <v>169</v>
      </c>
      <c r="F235" s="154" t="s">
        <v>560</v>
      </c>
      <c r="I235" s="151"/>
      <c r="L235" s="32"/>
      <c r="M235" s="152"/>
      <c r="T235" s="56"/>
      <c r="AT235" s="17" t="s">
        <v>169</v>
      </c>
      <c r="AU235" s="17" t="s">
        <v>90</v>
      </c>
    </row>
    <row r="236" spans="2:65" s="1" customFormat="1" ht="19.5">
      <c r="B236" s="32"/>
      <c r="D236" s="149" t="s">
        <v>195</v>
      </c>
      <c r="F236" s="175" t="s">
        <v>219</v>
      </c>
      <c r="I236" s="151"/>
      <c r="L236" s="32"/>
      <c r="M236" s="152"/>
      <c r="T236" s="56"/>
      <c r="AT236" s="17" t="s">
        <v>195</v>
      </c>
      <c r="AU236" s="17" t="s">
        <v>90</v>
      </c>
    </row>
    <row r="237" spans="2:65" s="12" customFormat="1" ht="11.25">
      <c r="B237" s="155"/>
      <c r="D237" s="149" t="s">
        <v>171</v>
      </c>
      <c r="E237" s="156" t="s">
        <v>1</v>
      </c>
      <c r="F237" s="157" t="s">
        <v>1229</v>
      </c>
      <c r="H237" s="156" t="s">
        <v>1</v>
      </c>
      <c r="I237" s="158"/>
      <c r="L237" s="155"/>
      <c r="M237" s="159"/>
      <c r="T237" s="160"/>
      <c r="AT237" s="156" t="s">
        <v>171</v>
      </c>
      <c r="AU237" s="156" t="s">
        <v>90</v>
      </c>
      <c r="AV237" s="12" t="s">
        <v>88</v>
      </c>
      <c r="AW237" s="12" t="s">
        <v>36</v>
      </c>
      <c r="AX237" s="12" t="s">
        <v>80</v>
      </c>
      <c r="AY237" s="156" t="s">
        <v>158</v>
      </c>
    </row>
    <row r="238" spans="2:65" s="12" customFormat="1" ht="11.25">
      <c r="B238" s="155"/>
      <c r="D238" s="149" t="s">
        <v>171</v>
      </c>
      <c r="E238" s="156" t="s">
        <v>1</v>
      </c>
      <c r="F238" s="157" t="s">
        <v>1037</v>
      </c>
      <c r="H238" s="156" t="s">
        <v>1</v>
      </c>
      <c r="I238" s="158"/>
      <c r="L238" s="155"/>
      <c r="M238" s="159"/>
      <c r="T238" s="160"/>
      <c r="AT238" s="156" t="s">
        <v>171</v>
      </c>
      <c r="AU238" s="156" t="s">
        <v>90</v>
      </c>
      <c r="AV238" s="12" t="s">
        <v>88</v>
      </c>
      <c r="AW238" s="12" t="s">
        <v>36</v>
      </c>
      <c r="AX238" s="12" t="s">
        <v>80</v>
      </c>
      <c r="AY238" s="156" t="s">
        <v>158</v>
      </c>
    </row>
    <row r="239" spans="2:65" s="13" customFormat="1" ht="11.25">
      <c r="B239" s="161"/>
      <c r="D239" s="149" t="s">
        <v>171</v>
      </c>
      <c r="E239" s="162" t="s">
        <v>1</v>
      </c>
      <c r="F239" s="163" t="s">
        <v>1234</v>
      </c>
      <c r="H239" s="164">
        <v>0.81399999999999995</v>
      </c>
      <c r="I239" s="165"/>
      <c r="L239" s="161"/>
      <c r="M239" s="166"/>
      <c r="T239" s="167"/>
      <c r="AT239" s="162" t="s">
        <v>171</v>
      </c>
      <c r="AU239" s="162" t="s">
        <v>90</v>
      </c>
      <c r="AV239" s="13" t="s">
        <v>90</v>
      </c>
      <c r="AW239" s="13" t="s">
        <v>36</v>
      </c>
      <c r="AX239" s="13" t="s">
        <v>80</v>
      </c>
      <c r="AY239" s="162" t="s">
        <v>158</v>
      </c>
    </row>
    <row r="240" spans="2:65" s="14" customFormat="1" ht="11.25">
      <c r="B240" s="168"/>
      <c r="D240" s="149" t="s">
        <v>171</v>
      </c>
      <c r="E240" s="169" t="s">
        <v>1</v>
      </c>
      <c r="F240" s="170" t="s">
        <v>182</v>
      </c>
      <c r="H240" s="171">
        <v>0.81399999999999995</v>
      </c>
      <c r="I240" s="172"/>
      <c r="L240" s="168"/>
      <c r="M240" s="173"/>
      <c r="T240" s="174"/>
      <c r="AT240" s="169" t="s">
        <v>171</v>
      </c>
      <c r="AU240" s="169" t="s">
        <v>90</v>
      </c>
      <c r="AV240" s="14" t="s">
        <v>165</v>
      </c>
      <c r="AW240" s="14" t="s">
        <v>36</v>
      </c>
      <c r="AX240" s="14" t="s">
        <v>88</v>
      </c>
      <c r="AY240" s="169" t="s">
        <v>158</v>
      </c>
    </row>
    <row r="241" spans="2:65" s="1" customFormat="1" ht="16.5" customHeight="1">
      <c r="B241" s="32"/>
      <c r="C241" s="136" t="s">
        <v>304</v>
      </c>
      <c r="D241" s="136" t="s">
        <v>160</v>
      </c>
      <c r="E241" s="137" t="s">
        <v>1039</v>
      </c>
      <c r="F241" s="138" t="s">
        <v>1040</v>
      </c>
      <c r="G241" s="139" t="s">
        <v>717</v>
      </c>
      <c r="H241" s="140">
        <v>75.8</v>
      </c>
      <c r="I241" s="141"/>
      <c r="J241" s="142">
        <f>ROUND(I241*H241,2)</f>
        <v>0</v>
      </c>
      <c r="K241" s="138" t="s">
        <v>270</v>
      </c>
      <c r="L241" s="32"/>
      <c r="M241" s="143" t="s">
        <v>1</v>
      </c>
      <c r="N241" s="144" t="s">
        <v>45</v>
      </c>
      <c r="P241" s="145">
        <f>O241*H241</f>
        <v>0</v>
      </c>
      <c r="Q241" s="145">
        <v>1.07E-3</v>
      </c>
      <c r="R241" s="145">
        <f>Q241*H241</f>
        <v>8.1105999999999998E-2</v>
      </c>
      <c r="S241" s="145">
        <v>0</v>
      </c>
      <c r="T241" s="146">
        <f>S241*H241</f>
        <v>0</v>
      </c>
      <c r="AR241" s="147" t="s">
        <v>165</v>
      </c>
      <c r="AT241" s="147" t="s">
        <v>160</v>
      </c>
      <c r="AU241" s="147" t="s">
        <v>90</v>
      </c>
      <c r="AY241" s="17" t="s">
        <v>158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88</v>
      </c>
      <c r="BK241" s="148">
        <f>ROUND(I241*H241,2)</f>
        <v>0</v>
      </c>
      <c r="BL241" s="17" t="s">
        <v>165</v>
      </c>
      <c r="BM241" s="147" t="s">
        <v>1235</v>
      </c>
    </row>
    <row r="242" spans="2:65" s="12" customFormat="1" ht="11.25">
      <c r="B242" s="155"/>
      <c r="D242" s="149" t="s">
        <v>171</v>
      </c>
      <c r="E242" s="156" t="s">
        <v>1</v>
      </c>
      <c r="F242" s="157" t="s">
        <v>1197</v>
      </c>
      <c r="H242" s="156" t="s">
        <v>1</v>
      </c>
      <c r="I242" s="158"/>
      <c r="L242" s="155"/>
      <c r="M242" s="159"/>
      <c r="T242" s="160"/>
      <c r="AT242" s="156" t="s">
        <v>171</v>
      </c>
      <c r="AU242" s="156" t="s">
        <v>90</v>
      </c>
      <c r="AV242" s="12" t="s">
        <v>88</v>
      </c>
      <c r="AW242" s="12" t="s">
        <v>36</v>
      </c>
      <c r="AX242" s="12" t="s">
        <v>80</v>
      </c>
      <c r="AY242" s="156" t="s">
        <v>158</v>
      </c>
    </row>
    <row r="243" spans="2:65" s="13" customFormat="1" ht="11.25">
      <c r="B243" s="161"/>
      <c r="D243" s="149" t="s">
        <v>171</v>
      </c>
      <c r="E243" s="162" t="s">
        <v>1</v>
      </c>
      <c r="F243" s="163" t="s">
        <v>1236</v>
      </c>
      <c r="H243" s="164">
        <v>75.8</v>
      </c>
      <c r="I243" s="165"/>
      <c r="L243" s="161"/>
      <c r="M243" s="166"/>
      <c r="T243" s="167"/>
      <c r="AT243" s="162" t="s">
        <v>171</v>
      </c>
      <c r="AU243" s="162" t="s">
        <v>90</v>
      </c>
      <c r="AV243" s="13" t="s">
        <v>90</v>
      </c>
      <c r="AW243" s="13" t="s">
        <v>36</v>
      </c>
      <c r="AX243" s="13" t="s">
        <v>80</v>
      </c>
      <c r="AY243" s="162" t="s">
        <v>158</v>
      </c>
    </row>
    <row r="244" spans="2:65" s="14" customFormat="1" ht="11.25">
      <c r="B244" s="168"/>
      <c r="D244" s="149" t="s">
        <v>171</v>
      </c>
      <c r="E244" s="169" t="s">
        <v>1</v>
      </c>
      <c r="F244" s="170" t="s">
        <v>182</v>
      </c>
      <c r="H244" s="171">
        <v>75.8</v>
      </c>
      <c r="I244" s="172"/>
      <c r="L244" s="168"/>
      <c r="M244" s="173"/>
      <c r="T244" s="174"/>
      <c r="AT244" s="169" t="s">
        <v>171</v>
      </c>
      <c r="AU244" s="169" t="s">
        <v>90</v>
      </c>
      <c r="AV244" s="14" t="s">
        <v>165</v>
      </c>
      <c r="AW244" s="14" t="s">
        <v>36</v>
      </c>
      <c r="AX244" s="14" t="s">
        <v>88</v>
      </c>
      <c r="AY244" s="169" t="s">
        <v>158</v>
      </c>
    </row>
    <row r="245" spans="2:65" s="11" customFormat="1" ht="22.9" customHeight="1">
      <c r="B245" s="124"/>
      <c r="D245" s="125" t="s">
        <v>79</v>
      </c>
      <c r="E245" s="134" t="s">
        <v>165</v>
      </c>
      <c r="F245" s="134" t="s">
        <v>563</v>
      </c>
      <c r="I245" s="127"/>
      <c r="J245" s="135">
        <f>BK245</f>
        <v>0</v>
      </c>
      <c r="L245" s="124"/>
      <c r="M245" s="129"/>
      <c r="P245" s="130">
        <f>SUM(P246:P262)</f>
        <v>0</v>
      </c>
      <c r="R245" s="130">
        <f>SUM(R246:R262)</f>
        <v>11.72325</v>
      </c>
      <c r="T245" s="131">
        <f>SUM(T246:T262)</f>
        <v>0</v>
      </c>
      <c r="AR245" s="125" t="s">
        <v>88</v>
      </c>
      <c r="AT245" s="132" t="s">
        <v>79</v>
      </c>
      <c r="AU245" s="132" t="s">
        <v>88</v>
      </c>
      <c r="AY245" s="125" t="s">
        <v>158</v>
      </c>
      <c r="BK245" s="133">
        <f>SUM(BK246:BK262)</f>
        <v>0</v>
      </c>
    </row>
    <row r="246" spans="2:65" s="1" customFormat="1" ht="33" customHeight="1">
      <c r="B246" s="32"/>
      <c r="C246" s="136" t="s">
        <v>311</v>
      </c>
      <c r="D246" s="136" t="s">
        <v>160</v>
      </c>
      <c r="E246" s="137" t="s">
        <v>578</v>
      </c>
      <c r="F246" s="138" t="s">
        <v>579</v>
      </c>
      <c r="G246" s="139" t="s">
        <v>215</v>
      </c>
      <c r="H246" s="140">
        <v>5.46</v>
      </c>
      <c r="I246" s="141"/>
      <c r="J246" s="142">
        <f>ROUND(I246*H246,2)</f>
        <v>0</v>
      </c>
      <c r="K246" s="138" t="s">
        <v>164</v>
      </c>
      <c r="L246" s="32"/>
      <c r="M246" s="143" t="s">
        <v>1</v>
      </c>
      <c r="N246" s="144" t="s">
        <v>45</v>
      </c>
      <c r="P246" s="145">
        <f>O246*H246</f>
        <v>0</v>
      </c>
      <c r="Q246" s="145">
        <v>0</v>
      </c>
      <c r="R246" s="145">
        <f>Q246*H246</f>
        <v>0</v>
      </c>
      <c r="S246" s="145">
        <v>0</v>
      </c>
      <c r="T246" s="146">
        <f>S246*H246</f>
        <v>0</v>
      </c>
      <c r="AR246" s="147" t="s">
        <v>165</v>
      </c>
      <c r="AT246" s="147" t="s">
        <v>160</v>
      </c>
      <c r="AU246" s="147" t="s">
        <v>90</v>
      </c>
      <c r="AY246" s="17" t="s">
        <v>158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88</v>
      </c>
      <c r="BK246" s="148">
        <f>ROUND(I246*H246,2)</f>
        <v>0</v>
      </c>
      <c r="BL246" s="17" t="s">
        <v>165</v>
      </c>
      <c r="BM246" s="147" t="s">
        <v>1237</v>
      </c>
    </row>
    <row r="247" spans="2:65" s="1" customFormat="1" ht="29.25">
      <c r="B247" s="32"/>
      <c r="D247" s="149" t="s">
        <v>167</v>
      </c>
      <c r="F247" s="150" t="s">
        <v>581</v>
      </c>
      <c r="I247" s="151"/>
      <c r="L247" s="32"/>
      <c r="M247" s="152"/>
      <c r="T247" s="56"/>
      <c r="AT247" s="17" t="s">
        <v>167</v>
      </c>
      <c r="AU247" s="17" t="s">
        <v>90</v>
      </c>
    </row>
    <row r="248" spans="2:65" s="1" customFormat="1" ht="11.25">
      <c r="B248" s="32"/>
      <c r="D248" s="153" t="s">
        <v>169</v>
      </c>
      <c r="F248" s="154" t="s">
        <v>582</v>
      </c>
      <c r="I248" s="151"/>
      <c r="L248" s="32"/>
      <c r="M248" s="152"/>
      <c r="T248" s="56"/>
      <c r="AT248" s="17" t="s">
        <v>169</v>
      </c>
      <c r="AU248" s="17" t="s">
        <v>90</v>
      </c>
    </row>
    <row r="249" spans="2:65" s="12" customFormat="1" ht="11.25">
      <c r="B249" s="155"/>
      <c r="D249" s="149" t="s">
        <v>171</v>
      </c>
      <c r="E249" s="156" t="s">
        <v>1</v>
      </c>
      <c r="F249" s="157" t="s">
        <v>1015</v>
      </c>
      <c r="H249" s="156" t="s">
        <v>1</v>
      </c>
      <c r="I249" s="158"/>
      <c r="L249" s="155"/>
      <c r="M249" s="159"/>
      <c r="T249" s="160"/>
      <c r="AT249" s="156" t="s">
        <v>171</v>
      </c>
      <c r="AU249" s="156" t="s">
        <v>90</v>
      </c>
      <c r="AV249" s="12" t="s">
        <v>88</v>
      </c>
      <c r="AW249" s="12" t="s">
        <v>36</v>
      </c>
      <c r="AX249" s="12" t="s">
        <v>80</v>
      </c>
      <c r="AY249" s="156" t="s">
        <v>158</v>
      </c>
    </row>
    <row r="250" spans="2:65" s="12" customFormat="1" ht="11.25">
      <c r="B250" s="155"/>
      <c r="D250" s="149" t="s">
        <v>171</v>
      </c>
      <c r="E250" s="156" t="s">
        <v>1</v>
      </c>
      <c r="F250" s="157" t="s">
        <v>584</v>
      </c>
      <c r="H250" s="156" t="s">
        <v>1</v>
      </c>
      <c r="I250" s="158"/>
      <c r="L250" s="155"/>
      <c r="M250" s="159"/>
      <c r="T250" s="160"/>
      <c r="AT250" s="156" t="s">
        <v>171</v>
      </c>
      <c r="AU250" s="156" t="s">
        <v>90</v>
      </c>
      <c r="AV250" s="12" t="s">
        <v>88</v>
      </c>
      <c r="AW250" s="12" t="s">
        <v>36</v>
      </c>
      <c r="AX250" s="12" t="s">
        <v>80</v>
      </c>
      <c r="AY250" s="156" t="s">
        <v>158</v>
      </c>
    </row>
    <row r="251" spans="2:65" s="13" customFormat="1" ht="11.25">
      <c r="B251" s="161"/>
      <c r="D251" s="149" t="s">
        <v>171</v>
      </c>
      <c r="E251" s="162" t="s">
        <v>1</v>
      </c>
      <c r="F251" s="163" t="s">
        <v>1238</v>
      </c>
      <c r="H251" s="164">
        <v>5.46</v>
      </c>
      <c r="I251" s="165"/>
      <c r="L251" s="161"/>
      <c r="M251" s="166"/>
      <c r="T251" s="167"/>
      <c r="AT251" s="162" t="s">
        <v>171</v>
      </c>
      <c r="AU251" s="162" t="s">
        <v>90</v>
      </c>
      <c r="AV251" s="13" t="s">
        <v>90</v>
      </c>
      <c r="AW251" s="13" t="s">
        <v>36</v>
      </c>
      <c r="AX251" s="13" t="s">
        <v>80</v>
      </c>
      <c r="AY251" s="162" t="s">
        <v>158</v>
      </c>
    </row>
    <row r="252" spans="2:65" s="14" customFormat="1" ht="11.25">
      <c r="B252" s="168"/>
      <c r="D252" s="149" t="s">
        <v>171</v>
      </c>
      <c r="E252" s="169" t="s">
        <v>1</v>
      </c>
      <c r="F252" s="170" t="s">
        <v>182</v>
      </c>
      <c r="H252" s="171">
        <v>5.46</v>
      </c>
      <c r="I252" s="172"/>
      <c r="L252" s="168"/>
      <c r="M252" s="173"/>
      <c r="T252" s="174"/>
      <c r="AT252" s="169" t="s">
        <v>171</v>
      </c>
      <c r="AU252" s="169" t="s">
        <v>90</v>
      </c>
      <c r="AV252" s="14" t="s">
        <v>165</v>
      </c>
      <c r="AW252" s="14" t="s">
        <v>36</v>
      </c>
      <c r="AX252" s="14" t="s">
        <v>88</v>
      </c>
      <c r="AY252" s="169" t="s">
        <v>158</v>
      </c>
    </row>
    <row r="253" spans="2:65" s="1" customFormat="1" ht="24.2" customHeight="1">
      <c r="B253" s="32"/>
      <c r="C253" s="136" t="s">
        <v>318</v>
      </c>
      <c r="D253" s="136" t="s">
        <v>160</v>
      </c>
      <c r="E253" s="137" t="s">
        <v>623</v>
      </c>
      <c r="F253" s="138" t="s">
        <v>624</v>
      </c>
      <c r="G253" s="139" t="s">
        <v>215</v>
      </c>
      <c r="H253" s="140">
        <v>1.1000000000000001</v>
      </c>
      <c r="I253" s="141"/>
      <c r="J253" s="142">
        <f>ROUND(I253*H253,2)</f>
        <v>0</v>
      </c>
      <c r="K253" s="138" t="s">
        <v>270</v>
      </c>
      <c r="L253" s="32"/>
      <c r="M253" s="143" t="s">
        <v>1</v>
      </c>
      <c r="N253" s="144" t="s">
        <v>45</v>
      </c>
      <c r="P253" s="145">
        <f>O253*H253</f>
        <v>0</v>
      </c>
      <c r="Q253" s="145">
        <v>1.7535000000000001</v>
      </c>
      <c r="R253" s="145">
        <f>Q253*H253</f>
        <v>1.9288500000000002</v>
      </c>
      <c r="S253" s="145">
        <v>0</v>
      </c>
      <c r="T253" s="146">
        <f>S253*H253</f>
        <v>0</v>
      </c>
      <c r="AR253" s="147" t="s">
        <v>165</v>
      </c>
      <c r="AT253" s="147" t="s">
        <v>160</v>
      </c>
      <c r="AU253" s="147" t="s">
        <v>90</v>
      </c>
      <c r="AY253" s="17" t="s">
        <v>158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88</v>
      </c>
      <c r="BK253" s="148">
        <f>ROUND(I253*H253,2)</f>
        <v>0</v>
      </c>
      <c r="BL253" s="17" t="s">
        <v>165</v>
      </c>
      <c r="BM253" s="147" t="s">
        <v>1239</v>
      </c>
    </row>
    <row r="254" spans="2:65" s="12" customFormat="1" ht="11.25">
      <c r="B254" s="155"/>
      <c r="D254" s="149" t="s">
        <v>171</v>
      </c>
      <c r="E254" s="156" t="s">
        <v>1</v>
      </c>
      <c r="F254" s="157" t="s">
        <v>1015</v>
      </c>
      <c r="H254" s="156" t="s">
        <v>1</v>
      </c>
      <c r="I254" s="158"/>
      <c r="L254" s="155"/>
      <c r="M254" s="159"/>
      <c r="T254" s="160"/>
      <c r="AT254" s="156" t="s">
        <v>171</v>
      </c>
      <c r="AU254" s="156" t="s">
        <v>90</v>
      </c>
      <c r="AV254" s="12" t="s">
        <v>88</v>
      </c>
      <c r="AW254" s="12" t="s">
        <v>36</v>
      </c>
      <c r="AX254" s="12" t="s">
        <v>80</v>
      </c>
      <c r="AY254" s="156" t="s">
        <v>158</v>
      </c>
    </row>
    <row r="255" spans="2:65" s="12" customFormat="1" ht="11.25">
      <c r="B255" s="155"/>
      <c r="D255" s="149" t="s">
        <v>171</v>
      </c>
      <c r="E255" s="156" t="s">
        <v>1</v>
      </c>
      <c r="F255" s="157" t="s">
        <v>1050</v>
      </c>
      <c r="H255" s="156" t="s">
        <v>1</v>
      </c>
      <c r="I255" s="158"/>
      <c r="L255" s="155"/>
      <c r="M255" s="159"/>
      <c r="T255" s="160"/>
      <c r="AT255" s="156" t="s">
        <v>171</v>
      </c>
      <c r="AU255" s="156" t="s">
        <v>90</v>
      </c>
      <c r="AV255" s="12" t="s">
        <v>88</v>
      </c>
      <c r="AW255" s="12" t="s">
        <v>36</v>
      </c>
      <c r="AX255" s="12" t="s">
        <v>80</v>
      </c>
      <c r="AY255" s="156" t="s">
        <v>158</v>
      </c>
    </row>
    <row r="256" spans="2:65" s="13" customFormat="1" ht="11.25">
      <c r="B256" s="161"/>
      <c r="D256" s="149" t="s">
        <v>171</v>
      </c>
      <c r="E256" s="162" t="s">
        <v>1</v>
      </c>
      <c r="F256" s="163" t="s">
        <v>1240</v>
      </c>
      <c r="H256" s="164">
        <v>1.1000000000000001</v>
      </c>
      <c r="I256" s="165"/>
      <c r="L256" s="161"/>
      <c r="M256" s="166"/>
      <c r="T256" s="167"/>
      <c r="AT256" s="162" t="s">
        <v>171</v>
      </c>
      <c r="AU256" s="162" t="s">
        <v>90</v>
      </c>
      <c r="AV256" s="13" t="s">
        <v>90</v>
      </c>
      <c r="AW256" s="13" t="s">
        <v>36</v>
      </c>
      <c r="AX256" s="13" t="s">
        <v>80</v>
      </c>
      <c r="AY256" s="162" t="s">
        <v>158</v>
      </c>
    </row>
    <row r="257" spans="2:65" s="14" customFormat="1" ht="11.25">
      <c r="B257" s="168"/>
      <c r="D257" s="149" t="s">
        <v>171</v>
      </c>
      <c r="E257" s="169" t="s">
        <v>1</v>
      </c>
      <c r="F257" s="170" t="s">
        <v>182</v>
      </c>
      <c r="H257" s="171">
        <v>1.1000000000000001</v>
      </c>
      <c r="I257" s="172"/>
      <c r="L257" s="168"/>
      <c r="M257" s="173"/>
      <c r="T257" s="174"/>
      <c r="AT257" s="169" t="s">
        <v>171</v>
      </c>
      <c r="AU257" s="169" t="s">
        <v>90</v>
      </c>
      <c r="AV257" s="14" t="s">
        <v>165</v>
      </c>
      <c r="AW257" s="14" t="s">
        <v>36</v>
      </c>
      <c r="AX257" s="14" t="s">
        <v>88</v>
      </c>
      <c r="AY257" s="169" t="s">
        <v>158</v>
      </c>
    </row>
    <row r="258" spans="2:65" s="1" customFormat="1" ht="33" customHeight="1">
      <c r="B258" s="32"/>
      <c r="C258" s="136" t="s">
        <v>325</v>
      </c>
      <c r="D258" s="136" t="s">
        <v>160</v>
      </c>
      <c r="E258" s="137" t="s">
        <v>1241</v>
      </c>
      <c r="F258" s="138" t="s">
        <v>1242</v>
      </c>
      <c r="G258" s="139" t="s">
        <v>215</v>
      </c>
      <c r="H258" s="140">
        <v>5.3</v>
      </c>
      <c r="I258" s="141"/>
      <c r="J258" s="142">
        <f>ROUND(I258*H258,2)</f>
        <v>0</v>
      </c>
      <c r="K258" s="138" t="s">
        <v>270</v>
      </c>
      <c r="L258" s="32"/>
      <c r="M258" s="143" t="s">
        <v>1</v>
      </c>
      <c r="N258" s="144" t="s">
        <v>45</v>
      </c>
      <c r="P258" s="145">
        <f>O258*H258</f>
        <v>0</v>
      </c>
      <c r="Q258" s="145">
        <v>1.8480000000000001</v>
      </c>
      <c r="R258" s="145">
        <f>Q258*H258</f>
        <v>9.7943999999999996</v>
      </c>
      <c r="S258" s="145">
        <v>0</v>
      </c>
      <c r="T258" s="146">
        <f>S258*H258</f>
        <v>0</v>
      </c>
      <c r="AR258" s="147" t="s">
        <v>165</v>
      </c>
      <c r="AT258" s="147" t="s">
        <v>160</v>
      </c>
      <c r="AU258" s="147" t="s">
        <v>90</v>
      </c>
      <c r="AY258" s="17" t="s">
        <v>158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7" t="s">
        <v>88</v>
      </c>
      <c r="BK258" s="148">
        <f>ROUND(I258*H258,2)</f>
        <v>0</v>
      </c>
      <c r="BL258" s="17" t="s">
        <v>165</v>
      </c>
      <c r="BM258" s="147" t="s">
        <v>1243</v>
      </c>
    </row>
    <row r="259" spans="2:65" s="12" customFormat="1" ht="11.25">
      <c r="B259" s="155"/>
      <c r="D259" s="149" t="s">
        <v>171</v>
      </c>
      <c r="E259" s="156" t="s">
        <v>1</v>
      </c>
      <c r="F259" s="157" t="s">
        <v>1015</v>
      </c>
      <c r="H259" s="156" t="s">
        <v>1</v>
      </c>
      <c r="I259" s="158"/>
      <c r="L259" s="155"/>
      <c r="M259" s="159"/>
      <c r="T259" s="160"/>
      <c r="AT259" s="156" t="s">
        <v>171</v>
      </c>
      <c r="AU259" s="156" t="s">
        <v>90</v>
      </c>
      <c r="AV259" s="12" t="s">
        <v>88</v>
      </c>
      <c r="AW259" s="12" t="s">
        <v>36</v>
      </c>
      <c r="AX259" s="12" t="s">
        <v>80</v>
      </c>
      <c r="AY259" s="156" t="s">
        <v>158</v>
      </c>
    </row>
    <row r="260" spans="2:65" s="12" customFormat="1" ht="11.25">
      <c r="B260" s="155"/>
      <c r="D260" s="149" t="s">
        <v>171</v>
      </c>
      <c r="E260" s="156" t="s">
        <v>1</v>
      </c>
      <c r="F260" s="157" t="s">
        <v>1244</v>
      </c>
      <c r="H260" s="156" t="s">
        <v>1</v>
      </c>
      <c r="I260" s="158"/>
      <c r="L260" s="155"/>
      <c r="M260" s="159"/>
      <c r="T260" s="160"/>
      <c r="AT260" s="156" t="s">
        <v>171</v>
      </c>
      <c r="AU260" s="156" t="s">
        <v>90</v>
      </c>
      <c r="AV260" s="12" t="s">
        <v>88</v>
      </c>
      <c r="AW260" s="12" t="s">
        <v>36</v>
      </c>
      <c r="AX260" s="12" t="s">
        <v>80</v>
      </c>
      <c r="AY260" s="156" t="s">
        <v>158</v>
      </c>
    </row>
    <row r="261" spans="2:65" s="13" customFormat="1" ht="11.25">
      <c r="B261" s="161"/>
      <c r="D261" s="149" t="s">
        <v>171</v>
      </c>
      <c r="E261" s="162" t="s">
        <v>1</v>
      </c>
      <c r="F261" s="163" t="s">
        <v>1245</v>
      </c>
      <c r="H261" s="164">
        <v>5.3</v>
      </c>
      <c r="I261" s="165"/>
      <c r="L261" s="161"/>
      <c r="M261" s="166"/>
      <c r="T261" s="167"/>
      <c r="AT261" s="162" t="s">
        <v>171</v>
      </c>
      <c r="AU261" s="162" t="s">
        <v>90</v>
      </c>
      <c r="AV261" s="13" t="s">
        <v>90</v>
      </c>
      <c r="AW261" s="13" t="s">
        <v>36</v>
      </c>
      <c r="AX261" s="13" t="s">
        <v>80</v>
      </c>
      <c r="AY261" s="162" t="s">
        <v>158</v>
      </c>
    </row>
    <row r="262" spans="2:65" s="14" customFormat="1" ht="11.25">
      <c r="B262" s="168"/>
      <c r="D262" s="149" t="s">
        <v>171</v>
      </c>
      <c r="E262" s="169" t="s">
        <v>1</v>
      </c>
      <c r="F262" s="170" t="s">
        <v>182</v>
      </c>
      <c r="H262" s="171">
        <v>5.3</v>
      </c>
      <c r="I262" s="172"/>
      <c r="L262" s="168"/>
      <c r="M262" s="173"/>
      <c r="T262" s="174"/>
      <c r="AT262" s="169" t="s">
        <v>171</v>
      </c>
      <c r="AU262" s="169" t="s">
        <v>90</v>
      </c>
      <c r="AV262" s="14" t="s">
        <v>165</v>
      </c>
      <c r="AW262" s="14" t="s">
        <v>36</v>
      </c>
      <c r="AX262" s="14" t="s">
        <v>88</v>
      </c>
      <c r="AY262" s="169" t="s">
        <v>158</v>
      </c>
    </row>
    <row r="263" spans="2:65" s="11" customFormat="1" ht="22.9" customHeight="1">
      <c r="B263" s="124"/>
      <c r="D263" s="125" t="s">
        <v>79</v>
      </c>
      <c r="E263" s="134" t="s">
        <v>232</v>
      </c>
      <c r="F263" s="134" t="s">
        <v>713</v>
      </c>
      <c r="I263" s="127"/>
      <c r="J263" s="135">
        <f>BK263</f>
        <v>0</v>
      </c>
      <c r="L263" s="124"/>
      <c r="M263" s="129"/>
      <c r="P263" s="130">
        <f>SUM(P264:P273)</f>
        <v>0</v>
      </c>
      <c r="R263" s="130">
        <f>SUM(R264:R273)</f>
        <v>6.0280000000000004E-3</v>
      </c>
      <c r="T263" s="131">
        <f>SUM(T264:T273)</f>
        <v>5.9400000000000013</v>
      </c>
      <c r="AR263" s="125" t="s">
        <v>157</v>
      </c>
      <c r="AT263" s="132" t="s">
        <v>79</v>
      </c>
      <c r="AU263" s="132" t="s">
        <v>88</v>
      </c>
      <c r="AY263" s="125" t="s">
        <v>158</v>
      </c>
      <c r="BK263" s="133">
        <f>SUM(BK264:BK273)</f>
        <v>0</v>
      </c>
    </row>
    <row r="264" spans="2:65" s="1" customFormat="1" ht="24.2" customHeight="1">
      <c r="B264" s="32"/>
      <c r="C264" s="136" t="s">
        <v>7</v>
      </c>
      <c r="D264" s="136" t="s">
        <v>160</v>
      </c>
      <c r="E264" s="137" t="s">
        <v>1102</v>
      </c>
      <c r="F264" s="138" t="s">
        <v>1103</v>
      </c>
      <c r="G264" s="139" t="s">
        <v>717</v>
      </c>
      <c r="H264" s="140">
        <v>4.4000000000000004</v>
      </c>
      <c r="I264" s="141"/>
      <c r="J264" s="142">
        <f>ROUND(I264*H264,2)</f>
        <v>0</v>
      </c>
      <c r="K264" s="138" t="s">
        <v>270</v>
      </c>
      <c r="L264" s="32"/>
      <c r="M264" s="143" t="s">
        <v>1</v>
      </c>
      <c r="N264" s="144" t="s">
        <v>45</v>
      </c>
      <c r="P264" s="145">
        <f>O264*H264</f>
        <v>0</v>
      </c>
      <c r="Q264" s="145">
        <v>1.3699999999999999E-3</v>
      </c>
      <c r="R264" s="145">
        <f>Q264*H264</f>
        <v>6.0280000000000004E-3</v>
      </c>
      <c r="S264" s="145">
        <v>0</v>
      </c>
      <c r="T264" s="146">
        <f>S264*H264</f>
        <v>0</v>
      </c>
      <c r="AR264" s="147" t="s">
        <v>165</v>
      </c>
      <c r="AT264" s="147" t="s">
        <v>160</v>
      </c>
      <c r="AU264" s="147" t="s">
        <v>90</v>
      </c>
      <c r="AY264" s="17" t="s">
        <v>158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88</v>
      </c>
      <c r="BK264" s="148">
        <f>ROUND(I264*H264,2)</f>
        <v>0</v>
      </c>
      <c r="BL264" s="17" t="s">
        <v>165</v>
      </c>
      <c r="BM264" s="147" t="s">
        <v>1246</v>
      </c>
    </row>
    <row r="265" spans="2:65" s="13" customFormat="1" ht="11.25">
      <c r="B265" s="161"/>
      <c r="D265" s="149" t="s">
        <v>171</v>
      </c>
      <c r="E265" s="162" t="s">
        <v>1</v>
      </c>
      <c r="F265" s="163" t="s">
        <v>1247</v>
      </c>
      <c r="H265" s="164">
        <v>4.4000000000000004</v>
      </c>
      <c r="I265" s="165"/>
      <c r="L265" s="161"/>
      <c r="M265" s="166"/>
      <c r="T265" s="167"/>
      <c r="AT265" s="162" t="s">
        <v>171</v>
      </c>
      <c r="AU265" s="162" t="s">
        <v>90</v>
      </c>
      <c r="AV265" s="13" t="s">
        <v>90</v>
      </c>
      <c r="AW265" s="13" t="s">
        <v>36</v>
      </c>
      <c r="AX265" s="13" t="s">
        <v>80</v>
      </c>
      <c r="AY265" s="162" t="s">
        <v>158</v>
      </c>
    </row>
    <row r="266" spans="2:65" s="14" customFormat="1" ht="11.25">
      <c r="B266" s="168"/>
      <c r="D266" s="149" t="s">
        <v>171</v>
      </c>
      <c r="E266" s="169" t="s">
        <v>1</v>
      </c>
      <c r="F266" s="170" t="s">
        <v>182</v>
      </c>
      <c r="H266" s="171">
        <v>4.4000000000000004</v>
      </c>
      <c r="I266" s="172"/>
      <c r="L266" s="168"/>
      <c r="M266" s="173"/>
      <c r="T266" s="174"/>
      <c r="AT266" s="169" t="s">
        <v>171</v>
      </c>
      <c r="AU266" s="169" t="s">
        <v>90</v>
      </c>
      <c r="AV266" s="14" t="s">
        <v>165</v>
      </c>
      <c r="AW266" s="14" t="s">
        <v>36</v>
      </c>
      <c r="AX266" s="14" t="s">
        <v>88</v>
      </c>
      <c r="AY266" s="169" t="s">
        <v>158</v>
      </c>
    </row>
    <row r="267" spans="2:65" s="1" customFormat="1" ht="24.2" customHeight="1">
      <c r="B267" s="32"/>
      <c r="C267" s="136" t="s">
        <v>346</v>
      </c>
      <c r="D267" s="136" t="s">
        <v>160</v>
      </c>
      <c r="E267" s="137" t="s">
        <v>763</v>
      </c>
      <c r="F267" s="138" t="s">
        <v>764</v>
      </c>
      <c r="G267" s="139" t="s">
        <v>215</v>
      </c>
      <c r="H267" s="140">
        <v>2.7</v>
      </c>
      <c r="I267" s="141"/>
      <c r="J267" s="142">
        <f>ROUND(I267*H267,2)</f>
        <v>0</v>
      </c>
      <c r="K267" s="138" t="s">
        <v>164</v>
      </c>
      <c r="L267" s="32"/>
      <c r="M267" s="143" t="s">
        <v>1</v>
      </c>
      <c r="N267" s="144" t="s">
        <v>45</v>
      </c>
      <c r="P267" s="145">
        <f>O267*H267</f>
        <v>0</v>
      </c>
      <c r="Q267" s="145">
        <v>0</v>
      </c>
      <c r="R267" s="145">
        <f>Q267*H267</f>
        <v>0</v>
      </c>
      <c r="S267" s="145">
        <v>2.2000000000000002</v>
      </c>
      <c r="T267" s="146">
        <f>S267*H267</f>
        <v>5.9400000000000013</v>
      </c>
      <c r="AR267" s="147" t="s">
        <v>165</v>
      </c>
      <c r="AT267" s="147" t="s">
        <v>160</v>
      </c>
      <c r="AU267" s="147" t="s">
        <v>90</v>
      </c>
      <c r="AY267" s="17" t="s">
        <v>158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88</v>
      </c>
      <c r="BK267" s="148">
        <f>ROUND(I267*H267,2)</f>
        <v>0</v>
      </c>
      <c r="BL267" s="17" t="s">
        <v>165</v>
      </c>
      <c r="BM267" s="147" t="s">
        <v>1248</v>
      </c>
    </row>
    <row r="268" spans="2:65" s="1" customFormat="1" ht="29.25">
      <c r="B268" s="32"/>
      <c r="D268" s="149" t="s">
        <v>167</v>
      </c>
      <c r="F268" s="150" t="s">
        <v>766</v>
      </c>
      <c r="I268" s="151"/>
      <c r="L268" s="32"/>
      <c r="M268" s="152"/>
      <c r="T268" s="56"/>
      <c r="AT268" s="17" t="s">
        <v>167</v>
      </c>
      <c r="AU268" s="17" t="s">
        <v>90</v>
      </c>
    </row>
    <row r="269" spans="2:65" s="1" customFormat="1" ht="11.25">
      <c r="B269" s="32"/>
      <c r="D269" s="153" t="s">
        <v>169</v>
      </c>
      <c r="F269" s="154" t="s">
        <v>767</v>
      </c>
      <c r="I269" s="151"/>
      <c r="L269" s="32"/>
      <c r="M269" s="152"/>
      <c r="T269" s="56"/>
      <c r="AT269" s="17" t="s">
        <v>169</v>
      </c>
      <c r="AU269" s="17" t="s">
        <v>90</v>
      </c>
    </row>
    <row r="270" spans="2:65" s="12" customFormat="1" ht="11.25">
      <c r="B270" s="155"/>
      <c r="D270" s="149" t="s">
        <v>171</v>
      </c>
      <c r="E270" s="156" t="s">
        <v>1</v>
      </c>
      <c r="F270" s="157" t="s">
        <v>940</v>
      </c>
      <c r="H270" s="156" t="s">
        <v>1</v>
      </c>
      <c r="I270" s="158"/>
      <c r="L270" s="155"/>
      <c r="M270" s="159"/>
      <c r="T270" s="160"/>
      <c r="AT270" s="156" t="s">
        <v>171</v>
      </c>
      <c r="AU270" s="156" t="s">
        <v>90</v>
      </c>
      <c r="AV270" s="12" t="s">
        <v>88</v>
      </c>
      <c r="AW270" s="12" t="s">
        <v>36</v>
      </c>
      <c r="AX270" s="12" t="s">
        <v>80</v>
      </c>
      <c r="AY270" s="156" t="s">
        <v>158</v>
      </c>
    </row>
    <row r="271" spans="2:65" s="12" customFormat="1" ht="11.25">
      <c r="B271" s="155"/>
      <c r="D271" s="149" t="s">
        <v>171</v>
      </c>
      <c r="E271" s="156" t="s">
        <v>1</v>
      </c>
      <c r="F271" s="157" t="s">
        <v>1124</v>
      </c>
      <c r="H271" s="156" t="s">
        <v>1</v>
      </c>
      <c r="I271" s="158"/>
      <c r="L271" s="155"/>
      <c r="M271" s="159"/>
      <c r="T271" s="160"/>
      <c r="AT271" s="156" t="s">
        <v>171</v>
      </c>
      <c r="AU271" s="156" t="s">
        <v>90</v>
      </c>
      <c r="AV271" s="12" t="s">
        <v>88</v>
      </c>
      <c r="AW271" s="12" t="s">
        <v>36</v>
      </c>
      <c r="AX271" s="12" t="s">
        <v>80</v>
      </c>
      <c r="AY271" s="156" t="s">
        <v>158</v>
      </c>
    </row>
    <row r="272" spans="2:65" s="13" customFormat="1" ht="11.25">
      <c r="B272" s="161"/>
      <c r="D272" s="149" t="s">
        <v>171</v>
      </c>
      <c r="E272" s="162" t="s">
        <v>1</v>
      </c>
      <c r="F272" s="163" t="s">
        <v>1056</v>
      </c>
      <c r="H272" s="164">
        <v>2.7</v>
      </c>
      <c r="I272" s="165"/>
      <c r="L272" s="161"/>
      <c r="M272" s="166"/>
      <c r="T272" s="167"/>
      <c r="AT272" s="162" t="s">
        <v>171</v>
      </c>
      <c r="AU272" s="162" t="s">
        <v>90</v>
      </c>
      <c r="AV272" s="13" t="s">
        <v>90</v>
      </c>
      <c r="AW272" s="13" t="s">
        <v>36</v>
      </c>
      <c r="AX272" s="13" t="s">
        <v>80</v>
      </c>
      <c r="AY272" s="162" t="s">
        <v>158</v>
      </c>
    </row>
    <row r="273" spans="2:65" s="14" customFormat="1" ht="11.25">
      <c r="B273" s="168"/>
      <c r="D273" s="149" t="s">
        <v>171</v>
      </c>
      <c r="E273" s="169" t="s">
        <v>1</v>
      </c>
      <c r="F273" s="170" t="s">
        <v>182</v>
      </c>
      <c r="H273" s="171">
        <v>2.7</v>
      </c>
      <c r="I273" s="172"/>
      <c r="L273" s="168"/>
      <c r="M273" s="173"/>
      <c r="T273" s="174"/>
      <c r="AT273" s="169" t="s">
        <v>171</v>
      </c>
      <c r="AU273" s="169" t="s">
        <v>90</v>
      </c>
      <c r="AV273" s="14" t="s">
        <v>165</v>
      </c>
      <c r="AW273" s="14" t="s">
        <v>36</v>
      </c>
      <c r="AX273" s="14" t="s">
        <v>88</v>
      </c>
      <c r="AY273" s="169" t="s">
        <v>158</v>
      </c>
    </row>
    <row r="274" spans="2:65" s="11" customFormat="1" ht="22.9" customHeight="1">
      <c r="B274" s="124"/>
      <c r="D274" s="125" t="s">
        <v>79</v>
      </c>
      <c r="E274" s="134" t="s">
        <v>770</v>
      </c>
      <c r="F274" s="134" t="s">
        <v>771</v>
      </c>
      <c r="I274" s="127"/>
      <c r="J274" s="135">
        <f>BK274</f>
        <v>0</v>
      </c>
      <c r="L274" s="124"/>
      <c r="M274" s="129"/>
      <c r="P274" s="130">
        <f>SUM(P275:P290)</f>
        <v>0</v>
      </c>
      <c r="R274" s="130">
        <f>SUM(R275:R290)</f>
        <v>0</v>
      </c>
      <c r="T274" s="131">
        <f>SUM(T275:T290)</f>
        <v>0</v>
      </c>
      <c r="AR274" s="125" t="s">
        <v>88</v>
      </c>
      <c r="AT274" s="132" t="s">
        <v>79</v>
      </c>
      <c r="AU274" s="132" t="s">
        <v>88</v>
      </c>
      <c r="AY274" s="125" t="s">
        <v>158</v>
      </c>
      <c r="BK274" s="133">
        <f>SUM(BK275:BK290)</f>
        <v>0</v>
      </c>
    </row>
    <row r="275" spans="2:65" s="1" customFormat="1" ht="33" customHeight="1">
      <c r="B275" s="32"/>
      <c r="C275" s="136" t="s">
        <v>353</v>
      </c>
      <c r="D275" s="136" t="s">
        <v>160</v>
      </c>
      <c r="E275" s="137" t="s">
        <v>773</v>
      </c>
      <c r="F275" s="138" t="s">
        <v>774</v>
      </c>
      <c r="G275" s="139" t="s">
        <v>339</v>
      </c>
      <c r="H275" s="140">
        <v>5.94</v>
      </c>
      <c r="I275" s="141"/>
      <c r="J275" s="142">
        <f>ROUND(I275*H275,2)</f>
        <v>0</v>
      </c>
      <c r="K275" s="138" t="s">
        <v>270</v>
      </c>
      <c r="L275" s="32"/>
      <c r="M275" s="143" t="s">
        <v>1</v>
      </c>
      <c r="N275" s="144" t="s">
        <v>45</v>
      </c>
      <c r="P275" s="145">
        <f>O275*H275</f>
        <v>0</v>
      </c>
      <c r="Q275" s="145">
        <v>0</v>
      </c>
      <c r="R275" s="145">
        <f>Q275*H275</f>
        <v>0</v>
      </c>
      <c r="S275" s="145">
        <v>0</v>
      </c>
      <c r="T275" s="146">
        <f>S275*H275</f>
        <v>0</v>
      </c>
      <c r="AR275" s="147" t="s">
        <v>165</v>
      </c>
      <c r="AT275" s="147" t="s">
        <v>160</v>
      </c>
      <c r="AU275" s="147" t="s">
        <v>90</v>
      </c>
      <c r="AY275" s="17" t="s">
        <v>158</v>
      </c>
      <c r="BE275" s="148">
        <f>IF(N275="základní",J275,0)</f>
        <v>0</v>
      </c>
      <c r="BF275" s="148">
        <f>IF(N275="snížená",J275,0)</f>
        <v>0</v>
      </c>
      <c r="BG275" s="148">
        <f>IF(N275="zákl. přenesená",J275,0)</f>
        <v>0</v>
      </c>
      <c r="BH275" s="148">
        <f>IF(N275="sníž. přenesená",J275,0)</f>
        <v>0</v>
      </c>
      <c r="BI275" s="148">
        <f>IF(N275="nulová",J275,0)</f>
        <v>0</v>
      </c>
      <c r="BJ275" s="17" t="s">
        <v>88</v>
      </c>
      <c r="BK275" s="148">
        <f>ROUND(I275*H275,2)</f>
        <v>0</v>
      </c>
      <c r="BL275" s="17" t="s">
        <v>165</v>
      </c>
      <c r="BM275" s="147" t="s">
        <v>1249</v>
      </c>
    </row>
    <row r="276" spans="2:65" s="1" customFormat="1" ht="19.5">
      <c r="B276" s="32"/>
      <c r="D276" s="149" t="s">
        <v>195</v>
      </c>
      <c r="F276" s="175" t="s">
        <v>219</v>
      </c>
      <c r="I276" s="151"/>
      <c r="L276" s="32"/>
      <c r="M276" s="152"/>
      <c r="T276" s="56"/>
      <c r="AT276" s="17" t="s">
        <v>195</v>
      </c>
      <c r="AU276" s="17" t="s">
        <v>90</v>
      </c>
    </row>
    <row r="277" spans="2:65" s="12" customFormat="1" ht="11.25">
      <c r="B277" s="155"/>
      <c r="D277" s="149" t="s">
        <v>171</v>
      </c>
      <c r="E277" s="156" t="s">
        <v>1</v>
      </c>
      <c r="F277" s="157" t="s">
        <v>776</v>
      </c>
      <c r="H277" s="156" t="s">
        <v>1</v>
      </c>
      <c r="I277" s="158"/>
      <c r="L277" s="155"/>
      <c r="M277" s="159"/>
      <c r="T277" s="160"/>
      <c r="AT277" s="156" t="s">
        <v>171</v>
      </c>
      <c r="AU277" s="156" t="s">
        <v>90</v>
      </c>
      <c r="AV277" s="12" t="s">
        <v>88</v>
      </c>
      <c r="AW277" s="12" t="s">
        <v>36</v>
      </c>
      <c r="AX277" s="12" t="s">
        <v>80</v>
      </c>
      <c r="AY277" s="156" t="s">
        <v>158</v>
      </c>
    </row>
    <row r="278" spans="2:65" s="13" customFormat="1" ht="11.25">
      <c r="B278" s="161"/>
      <c r="D278" s="149" t="s">
        <v>171</v>
      </c>
      <c r="E278" s="162" t="s">
        <v>1</v>
      </c>
      <c r="F278" s="163" t="s">
        <v>1250</v>
      </c>
      <c r="H278" s="164">
        <v>5.94</v>
      </c>
      <c r="I278" s="165"/>
      <c r="L278" s="161"/>
      <c r="M278" s="166"/>
      <c r="T278" s="167"/>
      <c r="AT278" s="162" t="s">
        <v>171</v>
      </c>
      <c r="AU278" s="162" t="s">
        <v>90</v>
      </c>
      <c r="AV278" s="13" t="s">
        <v>90</v>
      </c>
      <c r="AW278" s="13" t="s">
        <v>36</v>
      </c>
      <c r="AX278" s="13" t="s">
        <v>80</v>
      </c>
      <c r="AY278" s="162" t="s">
        <v>158</v>
      </c>
    </row>
    <row r="279" spans="2:65" s="14" customFormat="1" ht="11.25">
      <c r="B279" s="168"/>
      <c r="D279" s="149" t="s">
        <v>171</v>
      </c>
      <c r="E279" s="169" t="s">
        <v>1</v>
      </c>
      <c r="F279" s="170" t="s">
        <v>182</v>
      </c>
      <c r="H279" s="171">
        <v>5.94</v>
      </c>
      <c r="I279" s="172"/>
      <c r="L279" s="168"/>
      <c r="M279" s="173"/>
      <c r="T279" s="174"/>
      <c r="AT279" s="169" t="s">
        <v>171</v>
      </c>
      <c r="AU279" s="169" t="s">
        <v>90</v>
      </c>
      <c r="AV279" s="14" t="s">
        <v>165</v>
      </c>
      <c r="AW279" s="14" t="s">
        <v>36</v>
      </c>
      <c r="AX279" s="14" t="s">
        <v>88</v>
      </c>
      <c r="AY279" s="169" t="s">
        <v>158</v>
      </c>
    </row>
    <row r="280" spans="2:65" s="1" customFormat="1" ht="16.5" customHeight="1">
      <c r="B280" s="32"/>
      <c r="C280" s="136" t="s">
        <v>359</v>
      </c>
      <c r="D280" s="136" t="s">
        <v>160</v>
      </c>
      <c r="E280" s="137" t="s">
        <v>1140</v>
      </c>
      <c r="F280" s="138" t="s">
        <v>1141</v>
      </c>
      <c r="G280" s="139" t="s">
        <v>339</v>
      </c>
      <c r="H280" s="140">
        <v>1.5720000000000001</v>
      </c>
      <c r="I280" s="141"/>
      <c r="J280" s="142">
        <f>ROUND(I280*H280,2)</f>
        <v>0</v>
      </c>
      <c r="K280" s="138" t="s">
        <v>270</v>
      </c>
      <c r="L280" s="32"/>
      <c r="M280" s="143" t="s">
        <v>1</v>
      </c>
      <c r="N280" s="144" t="s">
        <v>45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165</v>
      </c>
      <c r="AT280" s="147" t="s">
        <v>160</v>
      </c>
      <c r="AU280" s="147" t="s">
        <v>90</v>
      </c>
      <c r="AY280" s="17" t="s">
        <v>158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88</v>
      </c>
      <c r="BK280" s="148">
        <f>ROUND(I280*H280,2)</f>
        <v>0</v>
      </c>
      <c r="BL280" s="17" t="s">
        <v>165</v>
      </c>
      <c r="BM280" s="147" t="s">
        <v>1251</v>
      </c>
    </row>
    <row r="281" spans="2:65" s="1" customFormat="1" ht="19.5">
      <c r="B281" s="32"/>
      <c r="D281" s="149" t="s">
        <v>195</v>
      </c>
      <c r="F281" s="175" t="s">
        <v>219</v>
      </c>
      <c r="I281" s="151"/>
      <c r="L281" s="32"/>
      <c r="M281" s="152"/>
      <c r="T281" s="56"/>
      <c r="AT281" s="17" t="s">
        <v>195</v>
      </c>
      <c r="AU281" s="17" t="s">
        <v>90</v>
      </c>
    </row>
    <row r="282" spans="2:65" s="13" customFormat="1" ht="11.25">
      <c r="B282" s="161"/>
      <c r="D282" s="149" t="s">
        <v>171</v>
      </c>
      <c r="E282" s="162" t="s">
        <v>1</v>
      </c>
      <c r="F282" s="163" t="s">
        <v>1252</v>
      </c>
      <c r="H282" s="164">
        <v>1.5720000000000001</v>
      </c>
      <c r="I282" s="165"/>
      <c r="L282" s="161"/>
      <c r="M282" s="166"/>
      <c r="T282" s="167"/>
      <c r="AT282" s="162" t="s">
        <v>171</v>
      </c>
      <c r="AU282" s="162" t="s">
        <v>90</v>
      </c>
      <c r="AV282" s="13" t="s">
        <v>90</v>
      </c>
      <c r="AW282" s="13" t="s">
        <v>36</v>
      </c>
      <c r="AX282" s="13" t="s">
        <v>80</v>
      </c>
      <c r="AY282" s="162" t="s">
        <v>158</v>
      </c>
    </row>
    <row r="283" spans="2:65" s="14" customFormat="1" ht="11.25">
      <c r="B283" s="168"/>
      <c r="D283" s="149" t="s">
        <v>171</v>
      </c>
      <c r="E283" s="169" t="s">
        <v>1</v>
      </c>
      <c r="F283" s="170" t="s">
        <v>182</v>
      </c>
      <c r="H283" s="171">
        <v>1.5720000000000001</v>
      </c>
      <c r="I283" s="172"/>
      <c r="L283" s="168"/>
      <c r="M283" s="173"/>
      <c r="T283" s="174"/>
      <c r="AT283" s="169" t="s">
        <v>171</v>
      </c>
      <c r="AU283" s="169" t="s">
        <v>90</v>
      </c>
      <c r="AV283" s="14" t="s">
        <v>165</v>
      </c>
      <c r="AW283" s="14" t="s">
        <v>36</v>
      </c>
      <c r="AX283" s="14" t="s">
        <v>88</v>
      </c>
      <c r="AY283" s="169" t="s">
        <v>158</v>
      </c>
    </row>
    <row r="284" spans="2:65" s="1" customFormat="1" ht="24.2" customHeight="1">
      <c r="B284" s="32"/>
      <c r="C284" s="136" t="s">
        <v>368</v>
      </c>
      <c r="D284" s="136" t="s">
        <v>160</v>
      </c>
      <c r="E284" s="137" t="s">
        <v>783</v>
      </c>
      <c r="F284" s="138" t="s">
        <v>784</v>
      </c>
      <c r="G284" s="139" t="s">
        <v>339</v>
      </c>
      <c r="H284" s="140">
        <v>5.94</v>
      </c>
      <c r="I284" s="141"/>
      <c r="J284" s="142">
        <f>ROUND(I284*H284,2)</f>
        <v>0</v>
      </c>
      <c r="K284" s="138" t="s">
        <v>164</v>
      </c>
      <c r="L284" s="32"/>
      <c r="M284" s="143" t="s">
        <v>1</v>
      </c>
      <c r="N284" s="144" t="s">
        <v>45</v>
      </c>
      <c r="P284" s="145">
        <f>O284*H284</f>
        <v>0</v>
      </c>
      <c r="Q284" s="145">
        <v>0</v>
      </c>
      <c r="R284" s="145">
        <f>Q284*H284</f>
        <v>0</v>
      </c>
      <c r="S284" s="145">
        <v>0</v>
      </c>
      <c r="T284" s="146">
        <f>S284*H284</f>
        <v>0</v>
      </c>
      <c r="AR284" s="147" t="s">
        <v>165</v>
      </c>
      <c r="AT284" s="147" t="s">
        <v>160</v>
      </c>
      <c r="AU284" s="147" t="s">
        <v>90</v>
      </c>
      <c r="AY284" s="17" t="s">
        <v>158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88</v>
      </c>
      <c r="BK284" s="148">
        <f>ROUND(I284*H284,2)</f>
        <v>0</v>
      </c>
      <c r="BL284" s="17" t="s">
        <v>165</v>
      </c>
      <c r="BM284" s="147" t="s">
        <v>1253</v>
      </c>
    </row>
    <row r="285" spans="2:65" s="1" customFormat="1" ht="19.5">
      <c r="B285" s="32"/>
      <c r="D285" s="149" t="s">
        <v>167</v>
      </c>
      <c r="F285" s="150" t="s">
        <v>786</v>
      </c>
      <c r="I285" s="151"/>
      <c r="L285" s="32"/>
      <c r="M285" s="152"/>
      <c r="T285" s="56"/>
      <c r="AT285" s="17" t="s">
        <v>167</v>
      </c>
      <c r="AU285" s="17" t="s">
        <v>90</v>
      </c>
    </row>
    <row r="286" spans="2:65" s="1" customFormat="1" ht="11.25">
      <c r="B286" s="32"/>
      <c r="D286" s="153" t="s">
        <v>169</v>
      </c>
      <c r="F286" s="154" t="s">
        <v>787</v>
      </c>
      <c r="I286" s="151"/>
      <c r="L286" s="32"/>
      <c r="M286" s="152"/>
      <c r="T286" s="56"/>
      <c r="AT286" s="17" t="s">
        <v>169</v>
      </c>
      <c r="AU286" s="17" t="s">
        <v>90</v>
      </c>
    </row>
    <row r="287" spans="2:65" s="1" customFormat="1" ht="19.5">
      <c r="B287" s="32"/>
      <c r="D287" s="149" t="s">
        <v>195</v>
      </c>
      <c r="F287" s="175" t="s">
        <v>219</v>
      </c>
      <c r="I287" s="151"/>
      <c r="L287" s="32"/>
      <c r="M287" s="152"/>
      <c r="T287" s="56"/>
      <c r="AT287" s="17" t="s">
        <v>195</v>
      </c>
      <c r="AU287" s="17" t="s">
        <v>90</v>
      </c>
    </row>
    <row r="288" spans="2:65" s="12" customFormat="1" ht="11.25">
      <c r="B288" s="155"/>
      <c r="D288" s="149" t="s">
        <v>171</v>
      </c>
      <c r="E288" s="156" t="s">
        <v>1</v>
      </c>
      <c r="F288" s="157" t="s">
        <v>788</v>
      </c>
      <c r="H288" s="156" t="s">
        <v>1</v>
      </c>
      <c r="I288" s="158"/>
      <c r="L288" s="155"/>
      <c r="M288" s="159"/>
      <c r="T288" s="160"/>
      <c r="AT288" s="156" t="s">
        <v>171</v>
      </c>
      <c r="AU288" s="156" t="s">
        <v>90</v>
      </c>
      <c r="AV288" s="12" t="s">
        <v>88</v>
      </c>
      <c r="AW288" s="12" t="s">
        <v>36</v>
      </c>
      <c r="AX288" s="12" t="s">
        <v>80</v>
      </c>
      <c r="AY288" s="156" t="s">
        <v>158</v>
      </c>
    </row>
    <row r="289" spans="2:65" s="13" customFormat="1" ht="11.25">
      <c r="B289" s="161"/>
      <c r="D289" s="149" t="s">
        <v>171</v>
      </c>
      <c r="E289" s="162" t="s">
        <v>1</v>
      </c>
      <c r="F289" s="163" t="s">
        <v>1250</v>
      </c>
      <c r="H289" s="164">
        <v>5.94</v>
      </c>
      <c r="I289" s="165"/>
      <c r="L289" s="161"/>
      <c r="M289" s="166"/>
      <c r="T289" s="167"/>
      <c r="AT289" s="162" t="s">
        <v>171</v>
      </c>
      <c r="AU289" s="162" t="s">
        <v>90</v>
      </c>
      <c r="AV289" s="13" t="s">
        <v>90</v>
      </c>
      <c r="AW289" s="13" t="s">
        <v>36</v>
      </c>
      <c r="AX289" s="13" t="s">
        <v>80</v>
      </c>
      <c r="AY289" s="162" t="s">
        <v>158</v>
      </c>
    </row>
    <row r="290" spans="2:65" s="14" customFormat="1" ht="11.25">
      <c r="B290" s="168"/>
      <c r="D290" s="149" t="s">
        <v>171</v>
      </c>
      <c r="E290" s="169" t="s">
        <v>1</v>
      </c>
      <c r="F290" s="170" t="s">
        <v>182</v>
      </c>
      <c r="H290" s="171">
        <v>5.94</v>
      </c>
      <c r="I290" s="172"/>
      <c r="L290" s="168"/>
      <c r="M290" s="173"/>
      <c r="T290" s="174"/>
      <c r="AT290" s="169" t="s">
        <v>171</v>
      </c>
      <c r="AU290" s="169" t="s">
        <v>90</v>
      </c>
      <c r="AV290" s="14" t="s">
        <v>165</v>
      </c>
      <c r="AW290" s="14" t="s">
        <v>36</v>
      </c>
      <c r="AX290" s="14" t="s">
        <v>88</v>
      </c>
      <c r="AY290" s="169" t="s">
        <v>158</v>
      </c>
    </row>
    <row r="291" spans="2:65" s="11" customFormat="1" ht="22.9" customHeight="1">
      <c r="B291" s="124"/>
      <c r="D291" s="125" t="s">
        <v>79</v>
      </c>
      <c r="E291" s="134" t="s">
        <v>805</v>
      </c>
      <c r="F291" s="134" t="s">
        <v>806</v>
      </c>
      <c r="I291" s="127"/>
      <c r="J291" s="135">
        <f>BK291</f>
        <v>0</v>
      </c>
      <c r="L291" s="124"/>
      <c r="M291" s="129"/>
      <c r="P291" s="130">
        <f>SUM(P292:P295)</f>
        <v>0</v>
      </c>
      <c r="R291" s="130">
        <f>SUM(R292:R295)</f>
        <v>0</v>
      </c>
      <c r="T291" s="131">
        <f>SUM(T292:T295)</f>
        <v>0</v>
      </c>
      <c r="AR291" s="125" t="s">
        <v>88</v>
      </c>
      <c r="AT291" s="132" t="s">
        <v>79</v>
      </c>
      <c r="AU291" s="132" t="s">
        <v>88</v>
      </c>
      <c r="AY291" s="125" t="s">
        <v>158</v>
      </c>
      <c r="BK291" s="133">
        <f>SUM(BK292:BK295)</f>
        <v>0</v>
      </c>
    </row>
    <row r="292" spans="2:65" s="1" customFormat="1" ht="16.5" customHeight="1">
      <c r="B292" s="32"/>
      <c r="C292" s="136" t="s">
        <v>373</v>
      </c>
      <c r="D292" s="136" t="s">
        <v>160</v>
      </c>
      <c r="E292" s="137" t="s">
        <v>808</v>
      </c>
      <c r="F292" s="138" t="s">
        <v>809</v>
      </c>
      <c r="G292" s="139" t="s">
        <v>339</v>
      </c>
      <c r="H292" s="140">
        <v>13.548</v>
      </c>
      <c r="I292" s="141"/>
      <c r="J292" s="142">
        <f>ROUND(I292*H292,2)</f>
        <v>0</v>
      </c>
      <c r="K292" s="138" t="s">
        <v>164</v>
      </c>
      <c r="L292" s="32"/>
      <c r="M292" s="143" t="s">
        <v>1</v>
      </c>
      <c r="N292" s="144" t="s">
        <v>45</v>
      </c>
      <c r="P292" s="145">
        <f>O292*H292</f>
        <v>0</v>
      </c>
      <c r="Q292" s="145">
        <v>0</v>
      </c>
      <c r="R292" s="145">
        <f>Q292*H292</f>
        <v>0</v>
      </c>
      <c r="S292" s="145">
        <v>0</v>
      </c>
      <c r="T292" s="146">
        <f>S292*H292</f>
        <v>0</v>
      </c>
      <c r="AR292" s="147" t="s">
        <v>165</v>
      </c>
      <c r="AT292" s="147" t="s">
        <v>160</v>
      </c>
      <c r="AU292" s="147" t="s">
        <v>90</v>
      </c>
      <c r="AY292" s="17" t="s">
        <v>158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88</v>
      </c>
      <c r="BK292" s="148">
        <f>ROUND(I292*H292,2)</f>
        <v>0</v>
      </c>
      <c r="BL292" s="17" t="s">
        <v>165</v>
      </c>
      <c r="BM292" s="147" t="s">
        <v>1254</v>
      </c>
    </row>
    <row r="293" spans="2:65" s="1" customFormat="1" ht="11.25">
      <c r="B293" s="32"/>
      <c r="D293" s="149" t="s">
        <v>167</v>
      </c>
      <c r="F293" s="150" t="s">
        <v>811</v>
      </c>
      <c r="I293" s="151"/>
      <c r="L293" s="32"/>
      <c r="M293" s="152"/>
      <c r="T293" s="56"/>
      <c r="AT293" s="17" t="s">
        <v>167</v>
      </c>
      <c r="AU293" s="17" t="s">
        <v>90</v>
      </c>
    </row>
    <row r="294" spans="2:65" s="1" customFormat="1" ht="11.25">
      <c r="B294" s="32"/>
      <c r="D294" s="153" t="s">
        <v>169</v>
      </c>
      <c r="F294" s="154" t="s">
        <v>812</v>
      </c>
      <c r="I294" s="151"/>
      <c r="L294" s="32"/>
      <c r="M294" s="152"/>
      <c r="T294" s="56"/>
      <c r="AT294" s="17" t="s">
        <v>169</v>
      </c>
      <c r="AU294" s="17" t="s">
        <v>90</v>
      </c>
    </row>
    <row r="295" spans="2:65" s="1" customFormat="1" ht="19.5">
      <c r="B295" s="32"/>
      <c r="D295" s="149" t="s">
        <v>195</v>
      </c>
      <c r="F295" s="175" t="s">
        <v>256</v>
      </c>
      <c r="I295" s="151"/>
      <c r="L295" s="32"/>
      <c r="M295" s="186"/>
      <c r="N295" s="187"/>
      <c r="O295" s="187"/>
      <c r="P295" s="187"/>
      <c r="Q295" s="187"/>
      <c r="R295" s="187"/>
      <c r="S295" s="187"/>
      <c r="T295" s="188"/>
      <c r="AT295" s="17" t="s">
        <v>195</v>
      </c>
      <c r="AU295" s="17" t="s">
        <v>90</v>
      </c>
    </row>
    <row r="296" spans="2:65" s="1" customFormat="1" ht="6.95" customHeight="1">
      <c r="B296" s="44"/>
      <c r="C296" s="45"/>
      <c r="D296" s="45"/>
      <c r="E296" s="45"/>
      <c r="F296" s="45"/>
      <c r="G296" s="45"/>
      <c r="H296" s="45"/>
      <c r="I296" s="45"/>
      <c r="J296" s="45"/>
      <c r="K296" s="45"/>
      <c r="L296" s="32"/>
    </row>
  </sheetData>
  <sheetProtection algorithmName="SHA-512" hashValue="6FIGivApZbtntakG/AAluADJNoxTUHXldR8lUcSuePXPixdvFhH5EEqpzJ+CXqBkbQktWAJpyo/WbiVwMTLIZQ==" saltValue="Ahers1Ku7dSUmbA88Pl22bWyrnzN6HKF5bfG2QN6nF4ZGCq6tTYwaMrSxETIejXEQ9W2tz5y/y0fIVca+H8c9Q==" spinCount="100000" sheet="1" objects="1" scenarios="1" formatColumns="0" formatRows="0" autoFilter="0"/>
  <autoFilter ref="C126:K295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hyperlinks>
    <hyperlink ref="F132" r:id="rId1" xr:uid="{00000000-0004-0000-0300-000000000000}"/>
    <hyperlink ref="F139" r:id="rId2" xr:uid="{00000000-0004-0000-0300-000001000000}"/>
    <hyperlink ref="F146" r:id="rId3" xr:uid="{00000000-0004-0000-0300-000002000000}"/>
    <hyperlink ref="F153" r:id="rId4" xr:uid="{00000000-0004-0000-0300-000003000000}"/>
    <hyperlink ref="F161" r:id="rId5" xr:uid="{00000000-0004-0000-0300-000004000000}"/>
    <hyperlink ref="F178" r:id="rId6" xr:uid="{00000000-0004-0000-0300-000005000000}"/>
    <hyperlink ref="F186" r:id="rId7" xr:uid="{00000000-0004-0000-0300-000006000000}"/>
    <hyperlink ref="F192" r:id="rId8" xr:uid="{00000000-0004-0000-0300-000007000000}"/>
    <hyperlink ref="F202" r:id="rId9" xr:uid="{00000000-0004-0000-0300-000008000000}"/>
    <hyperlink ref="F209" r:id="rId10" xr:uid="{00000000-0004-0000-0300-000009000000}"/>
    <hyperlink ref="F218" r:id="rId11" xr:uid="{00000000-0004-0000-0300-00000A000000}"/>
    <hyperlink ref="F221" r:id="rId12" xr:uid="{00000000-0004-0000-0300-00000B000000}"/>
    <hyperlink ref="F228" r:id="rId13" xr:uid="{00000000-0004-0000-0300-00000C000000}"/>
    <hyperlink ref="F235" r:id="rId14" xr:uid="{00000000-0004-0000-0300-00000D000000}"/>
    <hyperlink ref="F248" r:id="rId15" xr:uid="{00000000-0004-0000-0300-00000E000000}"/>
    <hyperlink ref="F269" r:id="rId16" xr:uid="{00000000-0004-0000-0300-00000F000000}"/>
    <hyperlink ref="F286" r:id="rId17" xr:uid="{00000000-0004-0000-0300-000010000000}"/>
    <hyperlink ref="F294" r:id="rId18" xr:uid="{00000000-0004-0000-03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ht="12" customHeight="1">
      <c r="B8" s="20"/>
      <c r="D8" s="27" t="s">
        <v>121</v>
      </c>
      <c r="L8" s="20"/>
    </row>
    <row r="9" spans="2:46" s="1" customFormat="1" ht="16.5" customHeight="1">
      <c r="B9" s="32"/>
      <c r="E9" s="241" t="s">
        <v>934</v>
      </c>
      <c r="F9" s="243"/>
      <c r="G9" s="243"/>
      <c r="H9" s="243"/>
      <c r="L9" s="32"/>
    </row>
    <row r="10" spans="2:46" s="1" customFormat="1" ht="12" customHeight="1">
      <c r="B10" s="32"/>
      <c r="D10" s="27" t="s">
        <v>935</v>
      </c>
      <c r="L10" s="32"/>
    </row>
    <row r="11" spans="2:46" s="1" customFormat="1" ht="16.5" customHeight="1">
      <c r="B11" s="32"/>
      <c r="E11" s="204" t="s">
        <v>1255</v>
      </c>
      <c r="F11" s="243"/>
      <c r="G11" s="243"/>
      <c r="H11" s="24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23. 6. 2025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10"/>
      <c r="G20" s="210"/>
      <c r="H20" s="21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4"/>
      <c r="E29" s="215" t="s">
        <v>1</v>
      </c>
      <c r="F29" s="215"/>
      <c r="G29" s="215"/>
      <c r="H29" s="215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40</v>
      </c>
      <c r="J32" s="66">
        <f>ROUND(J127,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5" t="s">
        <v>44</v>
      </c>
      <c r="E35" s="27" t="s">
        <v>45</v>
      </c>
      <c r="F35" s="86">
        <f>ROUND((SUM(BE127:BE328)),  2)</f>
        <v>0</v>
      </c>
      <c r="I35" s="96">
        <v>0.21</v>
      </c>
      <c r="J35" s="86">
        <f>ROUND(((SUM(BE127:BE328))*I35),  2)</f>
        <v>0</v>
      </c>
      <c r="L35" s="32"/>
    </row>
    <row r="36" spans="2:12" s="1" customFormat="1" ht="14.45" customHeight="1">
      <c r="B36" s="32"/>
      <c r="E36" s="27" t="s">
        <v>46</v>
      </c>
      <c r="F36" s="86">
        <f>ROUND((SUM(BF127:BF328)),  2)</f>
        <v>0</v>
      </c>
      <c r="I36" s="96">
        <v>0.15</v>
      </c>
      <c r="J36" s="86">
        <f>ROUND(((SUM(BF127:BF328))*I36),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6">
        <f>ROUND((SUM(BG127:BG328)),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6">
        <f>ROUND((SUM(BH127:BH328)),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6">
        <f>ROUND((SUM(BI127:BI328)),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50</v>
      </c>
      <c r="E41" s="57"/>
      <c r="F41" s="57"/>
      <c r="G41" s="99" t="s">
        <v>51</v>
      </c>
      <c r="H41" s="100" t="s">
        <v>52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12" ht="12" customHeight="1">
      <c r="B86" s="20"/>
      <c r="C86" s="27" t="s">
        <v>121</v>
      </c>
      <c r="L86" s="20"/>
    </row>
    <row r="87" spans="2:12" s="1" customFormat="1" ht="16.5" customHeight="1">
      <c r="B87" s="32"/>
      <c r="E87" s="241" t="s">
        <v>934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935</v>
      </c>
      <c r="L88" s="32"/>
    </row>
    <row r="89" spans="2:12" s="1" customFormat="1" ht="16.5" customHeight="1">
      <c r="B89" s="32"/>
      <c r="E89" s="204" t="str">
        <f>E11</f>
        <v>SO 02.3 - Schodiště v podjezí</v>
      </c>
      <c r="F89" s="243"/>
      <c r="G89" s="243"/>
      <c r="H89" s="24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23. 6. 2025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Povodí Vltavy, státní podnik</v>
      </c>
      <c r="I93" s="27" t="s">
        <v>32</v>
      </c>
      <c r="J93" s="30" t="str">
        <f>E23</f>
        <v>ENVISYSTEM, s.r.o., U Nikolajky 15, 15000  Praha 5</v>
      </c>
      <c r="L93" s="32"/>
    </row>
    <row r="94" spans="2:12" s="1" customFormat="1" ht="15.2" customHeight="1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124</v>
      </c>
      <c r="D96" s="97"/>
      <c r="E96" s="97"/>
      <c r="F96" s="97"/>
      <c r="G96" s="97"/>
      <c r="H96" s="97"/>
      <c r="I96" s="97"/>
      <c r="J96" s="106" t="s">
        <v>125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126</v>
      </c>
      <c r="J98" s="66">
        <f>J127</f>
        <v>0</v>
      </c>
      <c r="L98" s="32"/>
      <c r="AU98" s="17" t="s">
        <v>127</v>
      </c>
    </row>
    <row r="99" spans="2:47" s="8" customFormat="1" ht="24.95" customHeight="1">
      <c r="B99" s="108"/>
      <c r="D99" s="109" t="s">
        <v>128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47" s="9" customFormat="1" ht="19.899999999999999" customHeight="1">
      <c r="B100" s="112"/>
      <c r="D100" s="113" t="s">
        <v>129</v>
      </c>
      <c r="E100" s="114"/>
      <c r="F100" s="114"/>
      <c r="G100" s="114"/>
      <c r="H100" s="114"/>
      <c r="I100" s="114"/>
      <c r="J100" s="115">
        <f>J129</f>
        <v>0</v>
      </c>
      <c r="L100" s="112"/>
    </row>
    <row r="101" spans="2:47" s="9" customFormat="1" ht="19.899999999999999" customHeight="1">
      <c r="B101" s="112"/>
      <c r="D101" s="113" t="s">
        <v>130</v>
      </c>
      <c r="E101" s="114"/>
      <c r="F101" s="114"/>
      <c r="G101" s="114"/>
      <c r="H101" s="114"/>
      <c r="I101" s="114"/>
      <c r="J101" s="115">
        <f>J235</f>
        <v>0</v>
      </c>
      <c r="L101" s="112"/>
    </row>
    <row r="102" spans="2:47" s="9" customFormat="1" ht="19.899999999999999" customHeight="1">
      <c r="B102" s="112"/>
      <c r="D102" s="113" t="s">
        <v>131</v>
      </c>
      <c r="E102" s="114"/>
      <c r="F102" s="114"/>
      <c r="G102" s="114"/>
      <c r="H102" s="114"/>
      <c r="I102" s="114"/>
      <c r="J102" s="115">
        <f>J272</f>
        <v>0</v>
      </c>
      <c r="L102" s="112"/>
    </row>
    <row r="103" spans="2:47" s="9" customFormat="1" ht="19.899999999999999" customHeight="1">
      <c r="B103" s="112"/>
      <c r="D103" s="113" t="s">
        <v>134</v>
      </c>
      <c r="E103" s="114"/>
      <c r="F103" s="114"/>
      <c r="G103" s="114"/>
      <c r="H103" s="114"/>
      <c r="I103" s="114"/>
      <c r="J103" s="115">
        <f>J290</f>
        <v>0</v>
      </c>
      <c r="L103" s="112"/>
    </row>
    <row r="104" spans="2:47" s="9" customFormat="1" ht="19.899999999999999" customHeight="1">
      <c r="B104" s="112"/>
      <c r="D104" s="113" t="s">
        <v>135</v>
      </c>
      <c r="E104" s="114"/>
      <c r="F104" s="114"/>
      <c r="G104" s="114"/>
      <c r="H104" s="114"/>
      <c r="I104" s="114"/>
      <c r="J104" s="115">
        <f>J298</f>
        <v>0</v>
      </c>
      <c r="L104" s="112"/>
    </row>
    <row r="105" spans="2:47" s="9" customFormat="1" ht="19.899999999999999" customHeight="1">
      <c r="B105" s="112"/>
      <c r="D105" s="113" t="s">
        <v>136</v>
      </c>
      <c r="E105" s="114"/>
      <c r="F105" s="114"/>
      <c r="G105" s="114"/>
      <c r="H105" s="114"/>
      <c r="I105" s="114"/>
      <c r="J105" s="115">
        <f>J324</f>
        <v>0</v>
      </c>
      <c r="L105" s="112"/>
    </row>
    <row r="106" spans="2:47" s="1" customFormat="1" ht="21.75" customHeight="1">
      <c r="B106" s="32"/>
      <c r="L106" s="32"/>
    </row>
    <row r="107" spans="2:47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47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47" s="1" customFormat="1" ht="24.95" customHeight="1">
      <c r="B112" s="32"/>
      <c r="C112" s="21" t="s">
        <v>142</v>
      </c>
      <c r="L112" s="32"/>
    </row>
    <row r="113" spans="2:63" s="1" customFormat="1" ht="6.95" customHeight="1">
      <c r="B113" s="32"/>
      <c r="L113" s="32"/>
    </row>
    <row r="114" spans="2:63" s="1" customFormat="1" ht="12" customHeight="1">
      <c r="B114" s="32"/>
      <c r="C114" s="27" t="s">
        <v>16</v>
      </c>
      <c r="L114" s="32"/>
    </row>
    <row r="115" spans="2:63" s="1" customFormat="1" ht="26.25" customHeight="1">
      <c r="B115" s="32"/>
      <c r="E115" s="241" t="str">
        <f>E7</f>
        <v>Berounka, ř.km 21,638 - jez Zadní Třebáň - výstavba rybího přechodu a vodácké propusti</v>
      </c>
      <c r="F115" s="242"/>
      <c r="G115" s="242"/>
      <c r="H115" s="242"/>
      <c r="L115" s="32"/>
    </row>
    <row r="116" spans="2:63" ht="12" customHeight="1">
      <c r="B116" s="20"/>
      <c r="C116" s="27" t="s">
        <v>121</v>
      </c>
      <c r="L116" s="20"/>
    </row>
    <row r="117" spans="2:63" s="1" customFormat="1" ht="16.5" customHeight="1">
      <c r="B117" s="32"/>
      <c r="E117" s="241" t="s">
        <v>934</v>
      </c>
      <c r="F117" s="243"/>
      <c r="G117" s="243"/>
      <c r="H117" s="243"/>
      <c r="L117" s="32"/>
    </row>
    <row r="118" spans="2:63" s="1" customFormat="1" ht="12" customHeight="1">
      <c r="B118" s="32"/>
      <c r="C118" s="27" t="s">
        <v>935</v>
      </c>
      <c r="L118" s="32"/>
    </row>
    <row r="119" spans="2:63" s="1" customFormat="1" ht="16.5" customHeight="1">
      <c r="B119" s="32"/>
      <c r="E119" s="204" t="str">
        <f>E11</f>
        <v>SO 02.3 - Schodiště v podjezí</v>
      </c>
      <c r="F119" s="243"/>
      <c r="G119" s="243"/>
      <c r="H119" s="243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F14</f>
        <v xml:space="preserve"> </v>
      </c>
      <c r="I121" s="27" t="s">
        <v>22</v>
      </c>
      <c r="J121" s="52" t="str">
        <f>IF(J14="","",J14)</f>
        <v>23. 6. 2025</v>
      </c>
      <c r="L121" s="32"/>
    </row>
    <row r="122" spans="2:63" s="1" customFormat="1" ht="6.95" customHeight="1">
      <c r="B122" s="32"/>
      <c r="L122" s="32"/>
    </row>
    <row r="123" spans="2:63" s="1" customFormat="1" ht="40.15" customHeight="1">
      <c r="B123" s="32"/>
      <c r="C123" s="27" t="s">
        <v>24</v>
      </c>
      <c r="F123" s="25" t="str">
        <f>E17</f>
        <v>Povodí Vltavy, státní podnik</v>
      </c>
      <c r="I123" s="27" t="s">
        <v>32</v>
      </c>
      <c r="J123" s="30" t="str">
        <f>E23</f>
        <v>ENVISYSTEM, s.r.o., U Nikolajky 15, 15000  Praha 5</v>
      </c>
      <c r="L123" s="32"/>
    </row>
    <row r="124" spans="2:63" s="1" customFormat="1" ht="15.2" customHeight="1">
      <c r="B124" s="32"/>
      <c r="C124" s="27" t="s">
        <v>30</v>
      </c>
      <c r="F124" s="25" t="str">
        <f>IF(E20="","",E20)</f>
        <v>Vyplň údaj</v>
      </c>
      <c r="I124" s="27" t="s">
        <v>37</v>
      </c>
      <c r="J124" s="30" t="str">
        <f>E26</f>
        <v xml:space="preserve"> 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6"/>
      <c r="C126" s="117" t="s">
        <v>143</v>
      </c>
      <c r="D126" s="118" t="s">
        <v>65</v>
      </c>
      <c r="E126" s="118" t="s">
        <v>61</v>
      </c>
      <c r="F126" s="118" t="s">
        <v>62</v>
      </c>
      <c r="G126" s="118" t="s">
        <v>144</v>
      </c>
      <c r="H126" s="118" t="s">
        <v>145</v>
      </c>
      <c r="I126" s="118" t="s">
        <v>146</v>
      </c>
      <c r="J126" s="118" t="s">
        <v>125</v>
      </c>
      <c r="K126" s="119" t="s">
        <v>147</v>
      </c>
      <c r="L126" s="116"/>
      <c r="M126" s="59" t="s">
        <v>1</v>
      </c>
      <c r="N126" s="60" t="s">
        <v>44</v>
      </c>
      <c r="O126" s="60" t="s">
        <v>148</v>
      </c>
      <c r="P126" s="60" t="s">
        <v>149</v>
      </c>
      <c r="Q126" s="60" t="s">
        <v>150</v>
      </c>
      <c r="R126" s="60" t="s">
        <v>151</v>
      </c>
      <c r="S126" s="60" t="s">
        <v>152</v>
      </c>
      <c r="T126" s="61" t="s">
        <v>153</v>
      </c>
    </row>
    <row r="127" spans="2:63" s="1" customFormat="1" ht="22.9" customHeight="1">
      <c r="B127" s="32"/>
      <c r="C127" s="64" t="s">
        <v>154</v>
      </c>
      <c r="J127" s="120">
        <f>BK127</f>
        <v>0</v>
      </c>
      <c r="L127" s="32"/>
      <c r="M127" s="62"/>
      <c r="N127" s="53"/>
      <c r="O127" s="53"/>
      <c r="P127" s="121">
        <f>P128</f>
        <v>0</v>
      </c>
      <c r="Q127" s="53"/>
      <c r="R127" s="121">
        <f>R128</f>
        <v>23.616956550000001</v>
      </c>
      <c r="S127" s="53"/>
      <c r="T127" s="122">
        <f>T128</f>
        <v>41.608000000000004</v>
      </c>
      <c r="AT127" s="17" t="s">
        <v>79</v>
      </c>
      <c r="AU127" s="17" t="s">
        <v>127</v>
      </c>
      <c r="BK127" s="123">
        <f>BK128</f>
        <v>0</v>
      </c>
    </row>
    <row r="128" spans="2:63" s="11" customFormat="1" ht="25.9" customHeight="1">
      <c r="B128" s="124"/>
      <c r="D128" s="125" t="s">
        <v>79</v>
      </c>
      <c r="E128" s="126" t="s">
        <v>155</v>
      </c>
      <c r="F128" s="126" t="s">
        <v>156</v>
      </c>
      <c r="I128" s="127"/>
      <c r="J128" s="128">
        <f>BK128</f>
        <v>0</v>
      </c>
      <c r="L128" s="124"/>
      <c r="M128" s="129"/>
      <c r="P128" s="130">
        <f>P129+P235+P272+P290+P298+P324</f>
        <v>0</v>
      </c>
      <c r="R128" s="130">
        <f>R129+R235+R272+R290+R298+R324</f>
        <v>23.616956550000001</v>
      </c>
      <c r="T128" s="131">
        <f>T129+T235+T272+T290+T298+T324</f>
        <v>41.608000000000004</v>
      </c>
      <c r="AR128" s="125" t="s">
        <v>88</v>
      </c>
      <c r="AT128" s="132" t="s">
        <v>79</v>
      </c>
      <c r="AU128" s="132" t="s">
        <v>80</v>
      </c>
      <c r="AY128" s="125" t="s">
        <v>158</v>
      </c>
      <c r="BK128" s="133">
        <f>BK129+BK235+BK272+BK290+BK298+BK324</f>
        <v>0</v>
      </c>
    </row>
    <row r="129" spans="2:65" s="11" customFormat="1" ht="22.9" customHeight="1">
      <c r="B129" s="124"/>
      <c r="D129" s="125" t="s">
        <v>79</v>
      </c>
      <c r="E129" s="134" t="s">
        <v>88</v>
      </c>
      <c r="F129" s="134" t="s">
        <v>159</v>
      </c>
      <c r="I129" s="127"/>
      <c r="J129" s="135">
        <f>BK129</f>
        <v>0</v>
      </c>
      <c r="L129" s="124"/>
      <c r="M129" s="129"/>
      <c r="P129" s="130">
        <f>SUM(P130:P234)</f>
        <v>0</v>
      </c>
      <c r="R129" s="130">
        <f>SUM(R130:R234)</f>
        <v>1.08E-3</v>
      </c>
      <c r="T129" s="131">
        <f>SUM(T130:T234)</f>
        <v>15.427999999999997</v>
      </c>
      <c r="AR129" s="125" t="s">
        <v>88</v>
      </c>
      <c r="AT129" s="132" t="s">
        <v>79</v>
      </c>
      <c r="AU129" s="132" t="s">
        <v>88</v>
      </c>
      <c r="AY129" s="125" t="s">
        <v>158</v>
      </c>
      <c r="BK129" s="133">
        <f>SUM(BK130:BK234)</f>
        <v>0</v>
      </c>
    </row>
    <row r="130" spans="2:65" s="1" customFormat="1" ht="24.2" customHeight="1">
      <c r="B130" s="32"/>
      <c r="C130" s="136" t="s">
        <v>88</v>
      </c>
      <c r="D130" s="136" t="s">
        <v>160</v>
      </c>
      <c r="E130" s="137" t="s">
        <v>213</v>
      </c>
      <c r="F130" s="138" t="s">
        <v>214</v>
      </c>
      <c r="G130" s="139" t="s">
        <v>215</v>
      </c>
      <c r="H130" s="140">
        <v>8.1199999999999992</v>
      </c>
      <c r="I130" s="141"/>
      <c r="J130" s="142">
        <f>ROUND(I130*H130,2)</f>
        <v>0</v>
      </c>
      <c r="K130" s="138" t="s">
        <v>164</v>
      </c>
      <c r="L130" s="32"/>
      <c r="M130" s="143" t="s">
        <v>1</v>
      </c>
      <c r="N130" s="144" t="s">
        <v>45</v>
      </c>
      <c r="P130" s="145">
        <f>O130*H130</f>
        <v>0</v>
      </c>
      <c r="Q130" s="145">
        <v>0</v>
      </c>
      <c r="R130" s="145">
        <f>Q130*H130</f>
        <v>0</v>
      </c>
      <c r="S130" s="145">
        <v>1.9</v>
      </c>
      <c r="T130" s="146">
        <f>S130*H130</f>
        <v>15.427999999999997</v>
      </c>
      <c r="AR130" s="147" t="s">
        <v>165</v>
      </c>
      <c r="AT130" s="147" t="s">
        <v>160</v>
      </c>
      <c r="AU130" s="147" t="s">
        <v>90</v>
      </c>
      <c r="AY130" s="17" t="s">
        <v>158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88</v>
      </c>
      <c r="BK130" s="148">
        <f>ROUND(I130*H130,2)</f>
        <v>0</v>
      </c>
      <c r="BL130" s="17" t="s">
        <v>165</v>
      </c>
      <c r="BM130" s="147" t="s">
        <v>1256</v>
      </c>
    </row>
    <row r="131" spans="2:65" s="1" customFormat="1" ht="29.25">
      <c r="B131" s="32"/>
      <c r="D131" s="149" t="s">
        <v>167</v>
      </c>
      <c r="F131" s="150" t="s">
        <v>217</v>
      </c>
      <c r="I131" s="151"/>
      <c r="L131" s="32"/>
      <c r="M131" s="152"/>
      <c r="T131" s="56"/>
      <c r="AT131" s="17" t="s">
        <v>167</v>
      </c>
      <c r="AU131" s="17" t="s">
        <v>90</v>
      </c>
    </row>
    <row r="132" spans="2:65" s="1" customFormat="1" ht="11.25">
      <c r="B132" s="32"/>
      <c r="D132" s="153" t="s">
        <v>169</v>
      </c>
      <c r="F132" s="154" t="s">
        <v>218</v>
      </c>
      <c r="I132" s="151"/>
      <c r="L132" s="32"/>
      <c r="M132" s="152"/>
      <c r="T132" s="56"/>
      <c r="AT132" s="17" t="s">
        <v>169</v>
      </c>
      <c r="AU132" s="17" t="s">
        <v>90</v>
      </c>
    </row>
    <row r="133" spans="2:65" s="1" customFormat="1" ht="19.5">
      <c r="B133" s="32"/>
      <c r="D133" s="149" t="s">
        <v>195</v>
      </c>
      <c r="F133" s="175" t="s">
        <v>219</v>
      </c>
      <c r="I133" s="151"/>
      <c r="L133" s="32"/>
      <c r="M133" s="152"/>
      <c r="T133" s="56"/>
      <c r="AT133" s="17" t="s">
        <v>195</v>
      </c>
      <c r="AU133" s="17" t="s">
        <v>90</v>
      </c>
    </row>
    <row r="134" spans="2:65" s="12" customFormat="1" ht="11.25">
      <c r="B134" s="155"/>
      <c r="D134" s="149" t="s">
        <v>171</v>
      </c>
      <c r="E134" s="156" t="s">
        <v>1</v>
      </c>
      <c r="F134" s="157" t="s">
        <v>940</v>
      </c>
      <c r="H134" s="156" t="s">
        <v>1</v>
      </c>
      <c r="I134" s="158"/>
      <c r="L134" s="155"/>
      <c r="M134" s="159"/>
      <c r="T134" s="160"/>
      <c r="AT134" s="156" t="s">
        <v>171</v>
      </c>
      <c r="AU134" s="156" t="s">
        <v>90</v>
      </c>
      <c r="AV134" s="12" t="s">
        <v>88</v>
      </c>
      <c r="AW134" s="12" t="s">
        <v>36</v>
      </c>
      <c r="AX134" s="12" t="s">
        <v>80</v>
      </c>
      <c r="AY134" s="156" t="s">
        <v>158</v>
      </c>
    </row>
    <row r="135" spans="2:65" s="12" customFormat="1" ht="11.25">
      <c r="B135" s="155"/>
      <c r="D135" s="149" t="s">
        <v>171</v>
      </c>
      <c r="E135" s="156" t="s">
        <v>1</v>
      </c>
      <c r="F135" s="157" t="s">
        <v>1257</v>
      </c>
      <c r="H135" s="156" t="s">
        <v>1</v>
      </c>
      <c r="I135" s="158"/>
      <c r="L135" s="155"/>
      <c r="M135" s="159"/>
      <c r="T135" s="160"/>
      <c r="AT135" s="156" t="s">
        <v>171</v>
      </c>
      <c r="AU135" s="156" t="s">
        <v>90</v>
      </c>
      <c r="AV135" s="12" t="s">
        <v>88</v>
      </c>
      <c r="AW135" s="12" t="s">
        <v>36</v>
      </c>
      <c r="AX135" s="12" t="s">
        <v>80</v>
      </c>
      <c r="AY135" s="156" t="s">
        <v>158</v>
      </c>
    </row>
    <row r="136" spans="2:65" s="13" customFormat="1" ht="11.25">
      <c r="B136" s="161"/>
      <c r="D136" s="149" t="s">
        <v>171</v>
      </c>
      <c r="E136" s="162" t="s">
        <v>1</v>
      </c>
      <c r="F136" s="163" t="s">
        <v>1258</v>
      </c>
      <c r="H136" s="164">
        <v>8.1199999999999992</v>
      </c>
      <c r="I136" s="165"/>
      <c r="L136" s="161"/>
      <c r="M136" s="166"/>
      <c r="T136" s="167"/>
      <c r="AT136" s="162" t="s">
        <v>171</v>
      </c>
      <c r="AU136" s="162" t="s">
        <v>90</v>
      </c>
      <c r="AV136" s="13" t="s">
        <v>90</v>
      </c>
      <c r="AW136" s="13" t="s">
        <v>36</v>
      </c>
      <c r="AX136" s="13" t="s">
        <v>80</v>
      </c>
      <c r="AY136" s="162" t="s">
        <v>158</v>
      </c>
    </row>
    <row r="137" spans="2:65" s="14" customFormat="1" ht="11.25">
      <c r="B137" s="168"/>
      <c r="D137" s="149" t="s">
        <v>171</v>
      </c>
      <c r="E137" s="169" t="s">
        <v>1</v>
      </c>
      <c r="F137" s="170" t="s">
        <v>182</v>
      </c>
      <c r="H137" s="171">
        <v>8.1199999999999992</v>
      </c>
      <c r="I137" s="172"/>
      <c r="L137" s="168"/>
      <c r="M137" s="173"/>
      <c r="T137" s="174"/>
      <c r="AT137" s="169" t="s">
        <v>171</v>
      </c>
      <c r="AU137" s="169" t="s">
        <v>90</v>
      </c>
      <c r="AV137" s="14" t="s">
        <v>165</v>
      </c>
      <c r="AW137" s="14" t="s">
        <v>36</v>
      </c>
      <c r="AX137" s="14" t="s">
        <v>88</v>
      </c>
      <c r="AY137" s="169" t="s">
        <v>158</v>
      </c>
    </row>
    <row r="138" spans="2:65" s="1" customFormat="1" ht="24.2" customHeight="1">
      <c r="B138" s="32"/>
      <c r="C138" s="136" t="s">
        <v>90</v>
      </c>
      <c r="D138" s="136" t="s">
        <v>160</v>
      </c>
      <c r="E138" s="137" t="s">
        <v>224</v>
      </c>
      <c r="F138" s="138" t="s">
        <v>225</v>
      </c>
      <c r="G138" s="139" t="s">
        <v>215</v>
      </c>
      <c r="H138" s="140">
        <v>5.6840000000000002</v>
      </c>
      <c r="I138" s="141"/>
      <c r="J138" s="142">
        <f>ROUND(I138*H138,2)</f>
        <v>0</v>
      </c>
      <c r="K138" s="138" t="s">
        <v>164</v>
      </c>
      <c r="L138" s="32"/>
      <c r="M138" s="143" t="s">
        <v>1</v>
      </c>
      <c r="N138" s="144" t="s">
        <v>45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165</v>
      </c>
      <c r="AT138" s="147" t="s">
        <v>160</v>
      </c>
      <c r="AU138" s="147" t="s">
        <v>90</v>
      </c>
      <c r="AY138" s="17" t="s">
        <v>158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88</v>
      </c>
      <c r="BK138" s="148">
        <f>ROUND(I138*H138,2)</f>
        <v>0</v>
      </c>
      <c r="BL138" s="17" t="s">
        <v>165</v>
      </c>
      <c r="BM138" s="147" t="s">
        <v>1259</v>
      </c>
    </row>
    <row r="139" spans="2:65" s="1" customFormat="1" ht="29.25">
      <c r="B139" s="32"/>
      <c r="D139" s="149" t="s">
        <v>167</v>
      </c>
      <c r="F139" s="150" t="s">
        <v>227</v>
      </c>
      <c r="I139" s="151"/>
      <c r="L139" s="32"/>
      <c r="M139" s="152"/>
      <c r="T139" s="56"/>
      <c r="AT139" s="17" t="s">
        <v>167</v>
      </c>
      <c r="AU139" s="17" t="s">
        <v>90</v>
      </c>
    </row>
    <row r="140" spans="2:65" s="1" customFormat="1" ht="11.25">
      <c r="B140" s="32"/>
      <c r="D140" s="153" t="s">
        <v>169</v>
      </c>
      <c r="F140" s="154" t="s">
        <v>228</v>
      </c>
      <c r="I140" s="151"/>
      <c r="L140" s="32"/>
      <c r="M140" s="152"/>
      <c r="T140" s="56"/>
      <c r="AT140" s="17" t="s">
        <v>169</v>
      </c>
      <c r="AU140" s="17" t="s">
        <v>90</v>
      </c>
    </row>
    <row r="141" spans="2:65" s="1" customFormat="1" ht="19.5">
      <c r="B141" s="32"/>
      <c r="D141" s="149" t="s">
        <v>195</v>
      </c>
      <c r="F141" s="175" t="s">
        <v>219</v>
      </c>
      <c r="I141" s="151"/>
      <c r="L141" s="32"/>
      <c r="M141" s="152"/>
      <c r="T141" s="56"/>
      <c r="AT141" s="17" t="s">
        <v>195</v>
      </c>
      <c r="AU141" s="17" t="s">
        <v>90</v>
      </c>
    </row>
    <row r="142" spans="2:65" s="12" customFormat="1" ht="11.25">
      <c r="B142" s="155"/>
      <c r="D142" s="149" t="s">
        <v>171</v>
      </c>
      <c r="E142" s="156" t="s">
        <v>1</v>
      </c>
      <c r="F142" s="157" t="s">
        <v>229</v>
      </c>
      <c r="H142" s="156" t="s">
        <v>1</v>
      </c>
      <c r="I142" s="158"/>
      <c r="L142" s="155"/>
      <c r="M142" s="159"/>
      <c r="T142" s="160"/>
      <c r="AT142" s="156" t="s">
        <v>171</v>
      </c>
      <c r="AU142" s="156" t="s">
        <v>90</v>
      </c>
      <c r="AV142" s="12" t="s">
        <v>88</v>
      </c>
      <c r="AW142" s="12" t="s">
        <v>36</v>
      </c>
      <c r="AX142" s="12" t="s">
        <v>80</v>
      </c>
      <c r="AY142" s="156" t="s">
        <v>158</v>
      </c>
    </row>
    <row r="143" spans="2:65" s="13" customFormat="1" ht="11.25">
      <c r="B143" s="161"/>
      <c r="D143" s="149" t="s">
        <v>171</v>
      </c>
      <c r="E143" s="162" t="s">
        <v>1</v>
      </c>
      <c r="F143" s="163" t="s">
        <v>1260</v>
      </c>
      <c r="H143" s="164">
        <v>5.6840000000000002</v>
      </c>
      <c r="I143" s="165"/>
      <c r="L143" s="161"/>
      <c r="M143" s="166"/>
      <c r="T143" s="167"/>
      <c r="AT143" s="162" t="s">
        <v>171</v>
      </c>
      <c r="AU143" s="162" t="s">
        <v>90</v>
      </c>
      <c r="AV143" s="13" t="s">
        <v>90</v>
      </c>
      <c r="AW143" s="13" t="s">
        <v>36</v>
      </c>
      <c r="AX143" s="13" t="s">
        <v>80</v>
      </c>
      <c r="AY143" s="162" t="s">
        <v>158</v>
      </c>
    </row>
    <row r="144" spans="2:65" s="14" customFormat="1" ht="11.25">
      <c r="B144" s="168"/>
      <c r="D144" s="149" t="s">
        <v>171</v>
      </c>
      <c r="E144" s="169" t="s">
        <v>1</v>
      </c>
      <c r="F144" s="170" t="s">
        <v>182</v>
      </c>
      <c r="H144" s="171">
        <v>5.6840000000000002</v>
      </c>
      <c r="I144" s="172"/>
      <c r="L144" s="168"/>
      <c r="M144" s="173"/>
      <c r="T144" s="174"/>
      <c r="AT144" s="169" t="s">
        <v>171</v>
      </c>
      <c r="AU144" s="169" t="s">
        <v>90</v>
      </c>
      <c r="AV144" s="14" t="s">
        <v>165</v>
      </c>
      <c r="AW144" s="14" t="s">
        <v>36</v>
      </c>
      <c r="AX144" s="14" t="s">
        <v>88</v>
      </c>
      <c r="AY144" s="169" t="s">
        <v>158</v>
      </c>
    </row>
    <row r="145" spans="2:65" s="1" customFormat="1" ht="33" customHeight="1">
      <c r="B145" s="32"/>
      <c r="C145" s="136" t="s">
        <v>183</v>
      </c>
      <c r="D145" s="136" t="s">
        <v>160</v>
      </c>
      <c r="E145" s="137" t="s">
        <v>233</v>
      </c>
      <c r="F145" s="138" t="s">
        <v>234</v>
      </c>
      <c r="G145" s="139" t="s">
        <v>215</v>
      </c>
      <c r="H145" s="140">
        <v>8.1199999999999992</v>
      </c>
      <c r="I145" s="141"/>
      <c r="J145" s="142">
        <f>ROUND(I145*H145,2)</f>
        <v>0</v>
      </c>
      <c r="K145" s="138" t="s">
        <v>164</v>
      </c>
      <c r="L145" s="32"/>
      <c r="M145" s="143" t="s">
        <v>1</v>
      </c>
      <c r="N145" s="144" t="s">
        <v>45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165</v>
      </c>
      <c r="AT145" s="147" t="s">
        <v>160</v>
      </c>
      <c r="AU145" s="147" t="s">
        <v>90</v>
      </c>
      <c r="AY145" s="17" t="s">
        <v>158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88</v>
      </c>
      <c r="BK145" s="148">
        <f>ROUND(I145*H145,2)</f>
        <v>0</v>
      </c>
      <c r="BL145" s="17" t="s">
        <v>165</v>
      </c>
      <c r="BM145" s="147" t="s">
        <v>1261</v>
      </c>
    </row>
    <row r="146" spans="2:65" s="1" customFormat="1" ht="29.25">
      <c r="B146" s="32"/>
      <c r="D146" s="149" t="s">
        <v>167</v>
      </c>
      <c r="F146" s="150" t="s">
        <v>236</v>
      </c>
      <c r="I146" s="151"/>
      <c r="L146" s="32"/>
      <c r="M146" s="152"/>
      <c r="T146" s="56"/>
      <c r="AT146" s="17" t="s">
        <v>167</v>
      </c>
      <c r="AU146" s="17" t="s">
        <v>90</v>
      </c>
    </row>
    <row r="147" spans="2:65" s="1" customFormat="1" ht="11.25">
      <c r="B147" s="32"/>
      <c r="D147" s="153" t="s">
        <v>169</v>
      </c>
      <c r="F147" s="154" t="s">
        <v>237</v>
      </c>
      <c r="I147" s="151"/>
      <c r="L147" s="32"/>
      <c r="M147" s="152"/>
      <c r="T147" s="56"/>
      <c r="AT147" s="17" t="s">
        <v>169</v>
      </c>
      <c r="AU147" s="17" t="s">
        <v>90</v>
      </c>
    </row>
    <row r="148" spans="2:65" s="1" customFormat="1" ht="19.5">
      <c r="B148" s="32"/>
      <c r="D148" s="149" t="s">
        <v>195</v>
      </c>
      <c r="F148" s="175" t="s">
        <v>219</v>
      </c>
      <c r="I148" s="151"/>
      <c r="L148" s="32"/>
      <c r="M148" s="152"/>
      <c r="T148" s="56"/>
      <c r="AT148" s="17" t="s">
        <v>195</v>
      </c>
      <c r="AU148" s="17" t="s">
        <v>90</v>
      </c>
    </row>
    <row r="149" spans="2:65" s="12" customFormat="1" ht="11.25">
      <c r="B149" s="155"/>
      <c r="D149" s="149" t="s">
        <v>171</v>
      </c>
      <c r="E149" s="156" t="s">
        <v>1</v>
      </c>
      <c r="F149" s="157" t="s">
        <v>238</v>
      </c>
      <c r="H149" s="156" t="s">
        <v>1</v>
      </c>
      <c r="I149" s="158"/>
      <c r="L149" s="155"/>
      <c r="M149" s="159"/>
      <c r="T149" s="160"/>
      <c r="AT149" s="156" t="s">
        <v>171</v>
      </c>
      <c r="AU149" s="156" t="s">
        <v>90</v>
      </c>
      <c r="AV149" s="12" t="s">
        <v>88</v>
      </c>
      <c r="AW149" s="12" t="s">
        <v>36</v>
      </c>
      <c r="AX149" s="12" t="s">
        <v>80</v>
      </c>
      <c r="AY149" s="156" t="s">
        <v>158</v>
      </c>
    </row>
    <row r="150" spans="2:65" s="13" customFormat="1" ht="11.25">
      <c r="B150" s="161"/>
      <c r="D150" s="149" t="s">
        <v>171</v>
      </c>
      <c r="E150" s="162" t="s">
        <v>1</v>
      </c>
      <c r="F150" s="163" t="s">
        <v>1258</v>
      </c>
      <c r="H150" s="164">
        <v>8.1199999999999992</v>
      </c>
      <c r="I150" s="165"/>
      <c r="L150" s="161"/>
      <c r="M150" s="166"/>
      <c r="T150" s="167"/>
      <c r="AT150" s="162" t="s">
        <v>171</v>
      </c>
      <c r="AU150" s="162" t="s">
        <v>90</v>
      </c>
      <c r="AV150" s="13" t="s">
        <v>90</v>
      </c>
      <c r="AW150" s="13" t="s">
        <v>36</v>
      </c>
      <c r="AX150" s="13" t="s">
        <v>80</v>
      </c>
      <c r="AY150" s="162" t="s">
        <v>158</v>
      </c>
    </row>
    <row r="151" spans="2:65" s="14" customFormat="1" ht="11.25">
      <c r="B151" s="168"/>
      <c r="D151" s="149" t="s">
        <v>171</v>
      </c>
      <c r="E151" s="169" t="s">
        <v>1</v>
      </c>
      <c r="F151" s="170" t="s">
        <v>182</v>
      </c>
      <c r="H151" s="171">
        <v>8.1199999999999992</v>
      </c>
      <c r="I151" s="172"/>
      <c r="L151" s="168"/>
      <c r="M151" s="173"/>
      <c r="T151" s="174"/>
      <c r="AT151" s="169" t="s">
        <v>171</v>
      </c>
      <c r="AU151" s="169" t="s">
        <v>90</v>
      </c>
      <c r="AV151" s="14" t="s">
        <v>165</v>
      </c>
      <c r="AW151" s="14" t="s">
        <v>36</v>
      </c>
      <c r="AX151" s="14" t="s">
        <v>88</v>
      </c>
      <c r="AY151" s="169" t="s">
        <v>158</v>
      </c>
    </row>
    <row r="152" spans="2:65" s="1" customFormat="1" ht="24.2" customHeight="1">
      <c r="B152" s="32"/>
      <c r="C152" s="136" t="s">
        <v>165</v>
      </c>
      <c r="D152" s="136" t="s">
        <v>160</v>
      </c>
      <c r="E152" s="137" t="s">
        <v>1262</v>
      </c>
      <c r="F152" s="138" t="s">
        <v>1263</v>
      </c>
      <c r="G152" s="139" t="s">
        <v>163</v>
      </c>
      <c r="H152" s="140">
        <v>54</v>
      </c>
      <c r="I152" s="141"/>
      <c r="J152" s="142">
        <f>ROUND(I152*H152,2)</f>
        <v>0</v>
      </c>
      <c r="K152" s="138" t="s">
        <v>164</v>
      </c>
      <c r="L152" s="32"/>
      <c r="M152" s="143" t="s">
        <v>1</v>
      </c>
      <c r="N152" s="144" t="s">
        <v>45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165</v>
      </c>
      <c r="AT152" s="147" t="s">
        <v>160</v>
      </c>
      <c r="AU152" s="147" t="s">
        <v>90</v>
      </c>
      <c r="AY152" s="17" t="s">
        <v>158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88</v>
      </c>
      <c r="BK152" s="148">
        <f>ROUND(I152*H152,2)</f>
        <v>0</v>
      </c>
      <c r="BL152" s="17" t="s">
        <v>165</v>
      </c>
      <c r="BM152" s="147" t="s">
        <v>1264</v>
      </c>
    </row>
    <row r="153" spans="2:65" s="1" customFormat="1" ht="19.5">
      <c r="B153" s="32"/>
      <c r="D153" s="149" t="s">
        <v>167</v>
      </c>
      <c r="F153" s="150" t="s">
        <v>1265</v>
      </c>
      <c r="I153" s="151"/>
      <c r="L153" s="32"/>
      <c r="M153" s="152"/>
      <c r="T153" s="56"/>
      <c r="AT153" s="17" t="s">
        <v>167</v>
      </c>
      <c r="AU153" s="17" t="s">
        <v>90</v>
      </c>
    </row>
    <row r="154" spans="2:65" s="1" customFormat="1" ht="11.25">
      <c r="B154" s="32"/>
      <c r="D154" s="153" t="s">
        <v>169</v>
      </c>
      <c r="F154" s="154" t="s">
        <v>1266</v>
      </c>
      <c r="I154" s="151"/>
      <c r="L154" s="32"/>
      <c r="M154" s="152"/>
      <c r="T154" s="56"/>
      <c r="AT154" s="17" t="s">
        <v>169</v>
      </c>
      <c r="AU154" s="17" t="s">
        <v>90</v>
      </c>
    </row>
    <row r="155" spans="2:65" s="12" customFormat="1" ht="11.25">
      <c r="B155" s="155"/>
      <c r="D155" s="149" t="s">
        <v>171</v>
      </c>
      <c r="E155" s="156" t="s">
        <v>1</v>
      </c>
      <c r="F155" s="157" t="s">
        <v>1015</v>
      </c>
      <c r="H155" s="156" t="s">
        <v>1</v>
      </c>
      <c r="I155" s="158"/>
      <c r="L155" s="155"/>
      <c r="M155" s="159"/>
      <c r="T155" s="160"/>
      <c r="AT155" s="156" t="s">
        <v>171</v>
      </c>
      <c r="AU155" s="156" t="s">
        <v>90</v>
      </c>
      <c r="AV155" s="12" t="s">
        <v>88</v>
      </c>
      <c r="AW155" s="12" t="s">
        <v>36</v>
      </c>
      <c r="AX155" s="12" t="s">
        <v>80</v>
      </c>
      <c r="AY155" s="156" t="s">
        <v>158</v>
      </c>
    </row>
    <row r="156" spans="2:65" s="12" customFormat="1" ht="11.25">
      <c r="B156" s="155"/>
      <c r="D156" s="149" t="s">
        <v>171</v>
      </c>
      <c r="E156" s="156" t="s">
        <v>1</v>
      </c>
      <c r="F156" s="157" t="s">
        <v>1267</v>
      </c>
      <c r="H156" s="156" t="s">
        <v>1</v>
      </c>
      <c r="I156" s="158"/>
      <c r="L156" s="155"/>
      <c r="M156" s="159"/>
      <c r="T156" s="160"/>
      <c r="AT156" s="156" t="s">
        <v>171</v>
      </c>
      <c r="AU156" s="156" t="s">
        <v>90</v>
      </c>
      <c r="AV156" s="12" t="s">
        <v>88</v>
      </c>
      <c r="AW156" s="12" t="s">
        <v>36</v>
      </c>
      <c r="AX156" s="12" t="s">
        <v>80</v>
      </c>
      <c r="AY156" s="156" t="s">
        <v>158</v>
      </c>
    </row>
    <row r="157" spans="2:65" s="13" customFormat="1" ht="11.25">
      <c r="B157" s="161"/>
      <c r="D157" s="149" t="s">
        <v>171</v>
      </c>
      <c r="E157" s="162" t="s">
        <v>1</v>
      </c>
      <c r="F157" s="163" t="s">
        <v>1268</v>
      </c>
      <c r="H157" s="164">
        <v>54</v>
      </c>
      <c r="I157" s="165"/>
      <c r="L157" s="161"/>
      <c r="M157" s="166"/>
      <c r="T157" s="167"/>
      <c r="AT157" s="162" t="s">
        <v>171</v>
      </c>
      <c r="AU157" s="162" t="s">
        <v>90</v>
      </c>
      <c r="AV157" s="13" t="s">
        <v>90</v>
      </c>
      <c r="AW157" s="13" t="s">
        <v>36</v>
      </c>
      <c r="AX157" s="13" t="s">
        <v>80</v>
      </c>
      <c r="AY157" s="162" t="s">
        <v>158</v>
      </c>
    </row>
    <row r="158" spans="2:65" s="14" customFormat="1" ht="11.25">
      <c r="B158" s="168"/>
      <c r="D158" s="149" t="s">
        <v>171</v>
      </c>
      <c r="E158" s="169" t="s">
        <v>1</v>
      </c>
      <c r="F158" s="170" t="s">
        <v>182</v>
      </c>
      <c r="H158" s="171">
        <v>54</v>
      </c>
      <c r="I158" s="172"/>
      <c r="L158" s="168"/>
      <c r="M158" s="173"/>
      <c r="T158" s="174"/>
      <c r="AT158" s="169" t="s">
        <v>171</v>
      </c>
      <c r="AU158" s="169" t="s">
        <v>90</v>
      </c>
      <c r="AV158" s="14" t="s">
        <v>165</v>
      </c>
      <c r="AW158" s="14" t="s">
        <v>36</v>
      </c>
      <c r="AX158" s="14" t="s">
        <v>88</v>
      </c>
      <c r="AY158" s="169" t="s">
        <v>158</v>
      </c>
    </row>
    <row r="159" spans="2:65" s="1" customFormat="1" ht="33" customHeight="1">
      <c r="B159" s="32"/>
      <c r="C159" s="136" t="s">
        <v>157</v>
      </c>
      <c r="D159" s="136" t="s">
        <v>160</v>
      </c>
      <c r="E159" s="137" t="s">
        <v>1269</v>
      </c>
      <c r="F159" s="138" t="s">
        <v>1270</v>
      </c>
      <c r="G159" s="139" t="s">
        <v>215</v>
      </c>
      <c r="H159" s="140">
        <v>5.4</v>
      </c>
      <c r="I159" s="141"/>
      <c r="J159" s="142">
        <f>ROUND(I159*H159,2)</f>
        <v>0</v>
      </c>
      <c r="K159" s="138" t="s">
        <v>164</v>
      </c>
      <c r="L159" s="32"/>
      <c r="M159" s="143" t="s">
        <v>1</v>
      </c>
      <c r="N159" s="144" t="s">
        <v>45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165</v>
      </c>
      <c r="AT159" s="147" t="s">
        <v>160</v>
      </c>
      <c r="AU159" s="147" t="s">
        <v>90</v>
      </c>
      <c r="AY159" s="17" t="s">
        <v>158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88</v>
      </c>
      <c r="BK159" s="148">
        <f>ROUND(I159*H159,2)</f>
        <v>0</v>
      </c>
      <c r="BL159" s="17" t="s">
        <v>165</v>
      </c>
      <c r="BM159" s="147" t="s">
        <v>1271</v>
      </c>
    </row>
    <row r="160" spans="2:65" s="1" customFormat="1" ht="19.5">
      <c r="B160" s="32"/>
      <c r="D160" s="149" t="s">
        <v>167</v>
      </c>
      <c r="F160" s="150" t="s">
        <v>1272</v>
      </c>
      <c r="I160" s="151"/>
      <c r="L160" s="32"/>
      <c r="M160" s="152"/>
      <c r="T160" s="56"/>
      <c r="AT160" s="17" t="s">
        <v>167</v>
      </c>
      <c r="AU160" s="17" t="s">
        <v>90</v>
      </c>
    </row>
    <row r="161" spans="2:65" s="1" customFormat="1" ht="11.25">
      <c r="B161" s="32"/>
      <c r="D161" s="153" t="s">
        <v>169</v>
      </c>
      <c r="F161" s="154" t="s">
        <v>1273</v>
      </c>
      <c r="I161" s="151"/>
      <c r="L161" s="32"/>
      <c r="M161" s="152"/>
      <c r="T161" s="56"/>
      <c r="AT161" s="17" t="s">
        <v>169</v>
      </c>
      <c r="AU161" s="17" t="s">
        <v>90</v>
      </c>
    </row>
    <row r="162" spans="2:65" s="1" customFormat="1" ht="19.5">
      <c r="B162" s="32"/>
      <c r="D162" s="149" t="s">
        <v>195</v>
      </c>
      <c r="F162" s="175" t="s">
        <v>256</v>
      </c>
      <c r="I162" s="151"/>
      <c r="L162" s="32"/>
      <c r="M162" s="152"/>
      <c r="T162" s="56"/>
      <c r="AT162" s="17" t="s">
        <v>195</v>
      </c>
      <c r="AU162" s="17" t="s">
        <v>90</v>
      </c>
    </row>
    <row r="163" spans="2:65" s="12" customFormat="1" ht="11.25">
      <c r="B163" s="155"/>
      <c r="D163" s="149" t="s">
        <v>171</v>
      </c>
      <c r="E163" s="156" t="s">
        <v>1</v>
      </c>
      <c r="F163" s="157" t="s">
        <v>1015</v>
      </c>
      <c r="H163" s="156" t="s">
        <v>1</v>
      </c>
      <c r="I163" s="158"/>
      <c r="L163" s="155"/>
      <c r="M163" s="159"/>
      <c r="T163" s="160"/>
      <c r="AT163" s="156" t="s">
        <v>171</v>
      </c>
      <c r="AU163" s="156" t="s">
        <v>90</v>
      </c>
      <c r="AV163" s="12" t="s">
        <v>88</v>
      </c>
      <c r="AW163" s="12" t="s">
        <v>36</v>
      </c>
      <c r="AX163" s="12" t="s">
        <v>80</v>
      </c>
      <c r="AY163" s="156" t="s">
        <v>158</v>
      </c>
    </row>
    <row r="164" spans="2:65" s="13" customFormat="1" ht="11.25">
      <c r="B164" s="161"/>
      <c r="D164" s="149" t="s">
        <v>171</v>
      </c>
      <c r="E164" s="162" t="s">
        <v>1</v>
      </c>
      <c r="F164" s="163" t="s">
        <v>1274</v>
      </c>
      <c r="H164" s="164">
        <v>5.4</v>
      </c>
      <c r="I164" s="165"/>
      <c r="L164" s="161"/>
      <c r="M164" s="166"/>
      <c r="T164" s="167"/>
      <c r="AT164" s="162" t="s">
        <v>171</v>
      </c>
      <c r="AU164" s="162" t="s">
        <v>90</v>
      </c>
      <c r="AV164" s="13" t="s">
        <v>90</v>
      </c>
      <c r="AW164" s="13" t="s">
        <v>36</v>
      </c>
      <c r="AX164" s="13" t="s">
        <v>80</v>
      </c>
      <c r="AY164" s="162" t="s">
        <v>158</v>
      </c>
    </row>
    <row r="165" spans="2:65" s="14" customFormat="1" ht="11.25">
      <c r="B165" s="168"/>
      <c r="D165" s="149" t="s">
        <v>171</v>
      </c>
      <c r="E165" s="169" t="s">
        <v>1</v>
      </c>
      <c r="F165" s="170" t="s">
        <v>182</v>
      </c>
      <c r="H165" s="171">
        <v>5.4</v>
      </c>
      <c r="I165" s="172"/>
      <c r="L165" s="168"/>
      <c r="M165" s="173"/>
      <c r="T165" s="174"/>
      <c r="AT165" s="169" t="s">
        <v>171</v>
      </c>
      <c r="AU165" s="169" t="s">
        <v>90</v>
      </c>
      <c r="AV165" s="14" t="s">
        <v>165</v>
      </c>
      <c r="AW165" s="14" t="s">
        <v>36</v>
      </c>
      <c r="AX165" s="14" t="s">
        <v>88</v>
      </c>
      <c r="AY165" s="169" t="s">
        <v>158</v>
      </c>
    </row>
    <row r="166" spans="2:65" s="1" customFormat="1" ht="33" customHeight="1">
      <c r="B166" s="32"/>
      <c r="C166" s="136" t="s">
        <v>204</v>
      </c>
      <c r="D166" s="136" t="s">
        <v>160</v>
      </c>
      <c r="E166" s="137" t="s">
        <v>1275</v>
      </c>
      <c r="F166" s="138" t="s">
        <v>1276</v>
      </c>
      <c r="G166" s="139" t="s">
        <v>215</v>
      </c>
      <c r="H166" s="140">
        <v>9</v>
      </c>
      <c r="I166" s="141"/>
      <c r="J166" s="142">
        <f>ROUND(I166*H166,2)</f>
        <v>0</v>
      </c>
      <c r="K166" s="138" t="s">
        <v>164</v>
      </c>
      <c r="L166" s="32"/>
      <c r="M166" s="143" t="s">
        <v>1</v>
      </c>
      <c r="N166" s="144" t="s">
        <v>45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165</v>
      </c>
      <c r="AT166" s="147" t="s">
        <v>160</v>
      </c>
      <c r="AU166" s="147" t="s">
        <v>90</v>
      </c>
      <c r="AY166" s="17" t="s">
        <v>158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88</v>
      </c>
      <c r="BK166" s="148">
        <f>ROUND(I166*H166,2)</f>
        <v>0</v>
      </c>
      <c r="BL166" s="17" t="s">
        <v>165</v>
      </c>
      <c r="BM166" s="147" t="s">
        <v>1277</v>
      </c>
    </row>
    <row r="167" spans="2:65" s="1" customFormat="1" ht="19.5">
      <c r="B167" s="32"/>
      <c r="D167" s="149" t="s">
        <v>167</v>
      </c>
      <c r="F167" s="150" t="s">
        <v>1278</v>
      </c>
      <c r="I167" s="151"/>
      <c r="L167" s="32"/>
      <c r="M167" s="152"/>
      <c r="T167" s="56"/>
      <c r="AT167" s="17" t="s">
        <v>167</v>
      </c>
      <c r="AU167" s="17" t="s">
        <v>90</v>
      </c>
    </row>
    <row r="168" spans="2:65" s="1" customFormat="1" ht="11.25">
      <c r="B168" s="32"/>
      <c r="D168" s="153" t="s">
        <v>169</v>
      </c>
      <c r="F168" s="154" t="s">
        <v>1279</v>
      </c>
      <c r="I168" s="151"/>
      <c r="L168" s="32"/>
      <c r="M168" s="152"/>
      <c r="T168" s="56"/>
      <c r="AT168" s="17" t="s">
        <v>169</v>
      </c>
      <c r="AU168" s="17" t="s">
        <v>90</v>
      </c>
    </row>
    <row r="169" spans="2:65" s="1" customFormat="1" ht="19.5">
      <c r="B169" s="32"/>
      <c r="D169" s="149" t="s">
        <v>195</v>
      </c>
      <c r="F169" s="175" t="s">
        <v>256</v>
      </c>
      <c r="I169" s="151"/>
      <c r="L169" s="32"/>
      <c r="M169" s="152"/>
      <c r="T169" s="56"/>
      <c r="AT169" s="17" t="s">
        <v>195</v>
      </c>
      <c r="AU169" s="17" t="s">
        <v>90</v>
      </c>
    </row>
    <row r="170" spans="2:65" s="12" customFormat="1" ht="11.25">
      <c r="B170" s="155"/>
      <c r="D170" s="149" t="s">
        <v>171</v>
      </c>
      <c r="E170" s="156" t="s">
        <v>1</v>
      </c>
      <c r="F170" s="157" t="s">
        <v>1015</v>
      </c>
      <c r="H170" s="156" t="s">
        <v>1</v>
      </c>
      <c r="I170" s="158"/>
      <c r="L170" s="155"/>
      <c r="M170" s="159"/>
      <c r="T170" s="160"/>
      <c r="AT170" s="156" t="s">
        <v>171</v>
      </c>
      <c r="AU170" s="156" t="s">
        <v>90</v>
      </c>
      <c r="AV170" s="12" t="s">
        <v>88</v>
      </c>
      <c r="AW170" s="12" t="s">
        <v>36</v>
      </c>
      <c r="AX170" s="12" t="s">
        <v>80</v>
      </c>
      <c r="AY170" s="156" t="s">
        <v>158</v>
      </c>
    </row>
    <row r="171" spans="2:65" s="13" customFormat="1" ht="11.25">
      <c r="B171" s="161"/>
      <c r="D171" s="149" t="s">
        <v>171</v>
      </c>
      <c r="E171" s="162" t="s">
        <v>1</v>
      </c>
      <c r="F171" s="163" t="s">
        <v>1280</v>
      </c>
      <c r="H171" s="164">
        <v>9</v>
      </c>
      <c r="I171" s="165"/>
      <c r="L171" s="161"/>
      <c r="M171" s="166"/>
      <c r="T171" s="167"/>
      <c r="AT171" s="162" t="s">
        <v>171</v>
      </c>
      <c r="AU171" s="162" t="s">
        <v>90</v>
      </c>
      <c r="AV171" s="13" t="s">
        <v>90</v>
      </c>
      <c r="AW171" s="13" t="s">
        <v>36</v>
      </c>
      <c r="AX171" s="13" t="s">
        <v>80</v>
      </c>
      <c r="AY171" s="162" t="s">
        <v>158</v>
      </c>
    </row>
    <row r="172" spans="2:65" s="14" customFormat="1" ht="11.25">
      <c r="B172" s="168"/>
      <c r="D172" s="149" t="s">
        <v>171</v>
      </c>
      <c r="E172" s="169" t="s">
        <v>1</v>
      </c>
      <c r="F172" s="170" t="s">
        <v>182</v>
      </c>
      <c r="H172" s="171">
        <v>9</v>
      </c>
      <c r="I172" s="172"/>
      <c r="L172" s="168"/>
      <c r="M172" s="173"/>
      <c r="T172" s="174"/>
      <c r="AT172" s="169" t="s">
        <v>171</v>
      </c>
      <c r="AU172" s="169" t="s">
        <v>90</v>
      </c>
      <c r="AV172" s="14" t="s">
        <v>165</v>
      </c>
      <c r="AW172" s="14" t="s">
        <v>36</v>
      </c>
      <c r="AX172" s="14" t="s">
        <v>88</v>
      </c>
      <c r="AY172" s="169" t="s">
        <v>158</v>
      </c>
    </row>
    <row r="173" spans="2:65" s="1" customFormat="1" ht="37.9" customHeight="1">
      <c r="B173" s="32"/>
      <c r="C173" s="136" t="s">
        <v>212</v>
      </c>
      <c r="D173" s="136" t="s">
        <v>160</v>
      </c>
      <c r="E173" s="137" t="s">
        <v>1281</v>
      </c>
      <c r="F173" s="138" t="s">
        <v>1282</v>
      </c>
      <c r="G173" s="139" t="s">
        <v>215</v>
      </c>
      <c r="H173" s="140">
        <v>21.6</v>
      </c>
      <c r="I173" s="141"/>
      <c r="J173" s="142">
        <f>ROUND(I173*H173,2)</f>
        <v>0</v>
      </c>
      <c r="K173" s="138" t="s">
        <v>164</v>
      </c>
      <c r="L173" s="32"/>
      <c r="M173" s="143" t="s">
        <v>1</v>
      </c>
      <c r="N173" s="144" t="s">
        <v>45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165</v>
      </c>
      <c r="AT173" s="147" t="s">
        <v>160</v>
      </c>
      <c r="AU173" s="147" t="s">
        <v>90</v>
      </c>
      <c r="AY173" s="17" t="s">
        <v>158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88</v>
      </c>
      <c r="BK173" s="148">
        <f>ROUND(I173*H173,2)</f>
        <v>0</v>
      </c>
      <c r="BL173" s="17" t="s">
        <v>165</v>
      </c>
      <c r="BM173" s="147" t="s">
        <v>1283</v>
      </c>
    </row>
    <row r="174" spans="2:65" s="1" customFormat="1" ht="39">
      <c r="B174" s="32"/>
      <c r="D174" s="149" t="s">
        <v>167</v>
      </c>
      <c r="F174" s="150" t="s">
        <v>1284</v>
      </c>
      <c r="I174" s="151"/>
      <c r="L174" s="32"/>
      <c r="M174" s="152"/>
      <c r="T174" s="56"/>
      <c r="AT174" s="17" t="s">
        <v>167</v>
      </c>
      <c r="AU174" s="17" t="s">
        <v>90</v>
      </c>
    </row>
    <row r="175" spans="2:65" s="1" customFormat="1" ht="11.25">
      <c r="B175" s="32"/>
      <c r="D175" s="153" t="s">
        <v>169</v>
      </c>
      <c r="F175" s="154" t="s">
        <v>1285</v>
      </c>
      <c r="I175" s="151"/>
      <c r="L175" s="32"/>
      <c r="M175" s="152"/>
      <c r="T175" s="56"/>
      <c r="AT175" s="17" t="s">
        <v>169</v>
      </c>
      <c r="AU175" s="17" t="s">
        <v>90</v>
      </c>
    </row>
    <row r="176" spans="2:65" s="1" customFormat="1" ht="19.5">
      <c r="B176" s="32"/>
      <c r="D176" s="149" t="s">
        <v>195</v>
      </c>
      <c r="F176" s="175" t="s">
        <v>256</v>
      </c>
      <c r="I176" s="151"/>
      <c r="L176" s="32"/>
      <c r="M176" s="152"/>
      <c r="T176" s="56"/>
      <c r="AT176" s="17" t="s">
        <v>195</v>
      </c>
      <c r="AU176" s="17" t="s">
        <v>90</v>
      </c>
    </row>
    <row r="177" spans="2:65" s="12" customFormat="1" ht="11.25">
      <c r="B177" s="155"/>
      <c r="D177" s="149" t="s">
        <v>171</v>
      </c>
      <c r="E177" s="156" t="s">
        <v>1</v>
      </c>
      <c r="F177" s="157" t="s">
        <v>1286</v>
      </c>
      <c r="H177" s="156" t="s">
        <v>1</v>
      </c>
      <c r="I177" s="158"/>
      <c r="L177" s="155"/>
      <c r="M177" s="159"/>
      <c r="T177" s="160"/>
      <c r="AT177" s="156" t="s">
        <v>171</v>
      </c>
      <c r="AU177" s="156" t="s">
        <v>90</v>
      </c>
      <c r="AV177" s="12" t="s">
        <v>88</v>
      </c>
      <c r="AW177" s="12" t="s">
        <v>36</v>
      </c>
      <c r="AX177" s="12" t="s">
        <v>80</v>
      </c>
      <c r="AY177" s="156" t="s">
        <v>158</v>
      </c>
    </row>
    <row r="178" spans="2:65" s="13" customFormat="1" ht="11.25">
      <c r="B178" s="161"/>
      <c r="D178" s="149" t="s">
        <v>171</v>
      </c>
      <c r="E178" s="162" t="s">
        <v>1</v>
      </c>
      <c r="F178" s="163" t="s">
        <v>1287</v>
      </c>
      <c r="H178" s="164">
        <v>10.8</v>
      </c>
      <c r="I178" s="165"/>
      <c r="L178" s="161"/>
      <c r="M178" s="166"/>
      <c r="T178" s="167"/>
      <c r="AT178" s="162" t="s">
        <v>171</v>
      </c>
      <c r="AU178" s="162" t="s">
        <v>90</v>
      </c>
      <c r="AV178" s="13" t="s">
        <v>90</v>
      </c>
      <c r="AW178" s="13" t="s">
        <v>36</v>
      </c>
      <c r="AX178" s="13" t="s">
        <v>80</v>
      </c>
      <c r="AY178" s="162" t="s">
        <v>158</v>
      </c>
    </row>
    <row r="179" spans="2:65" s="12" customFormat="1" ht="11.25">
      <c r="B179" s="155"/>
      <c r="D179" s="149" t="s">
        <v>171</v>
      </c>
      <c r="E179" s="156" t="s">
        <v>1</v>
      </c>
      <c r="F179" s="157" t="s">
        <v>1288</v>
      </c>
      <c r="H179" s="156" t="s">
        <v>1</v>
      </c>
      <c r="I179" s="158"/>
      <c r="L179" s="155"/>
      <c r="M179" s="159"/>
      <c r="T179" s="160"/>
      <c r="AT179" s="156" t="s">
        <v>171</v>
      </c>
      <c r="AU179" s="156" t="s">
        <v>90</v>
      </c>
      <c r="AV179" s="12" t="s">
        <v>88</v>
      </c>
      <c r="AW179" s="12" t="s">
        <v>36</v>
      </c>
      <c r="AX179" s="12" t="s">
        <v>80</v>
      </c>
      <c r="AY179" s="156" t="s">
        <v>158</v>
      </c>
    </row>
    <row r="180" spans="2:65" s="13" customFormat="1" ht="11.25">
      <c r="B180" s="161"/>
      <c r="D180" s="149" t="s">
        <v>171</v>
      </c>
      <c r="E180" s="162" t="s">
        <v>1</v>
      </c>
      <c r="F180" s="163" t="s">
        <v>1287</v>
      </c>
      <c r="H180" s="164">
        <v>10.8</v>
      </c>
      <c r="I180" s="165"/>
      <c r="L180" s="161"/>
      <c r="M180" s="166"/>
      <c r="T180" s="167"/>
      <c r="AT180" s="162" t="s">
        <v>171</v>
      </c>
      <c r="AU180" s="162" t="s">
        <v>90</v>
      </c>
      <c r="AV180" s="13" t="s">
        <v>90</v>
      </c>
      <c r="AW180" s="13" t="s">
        <v>36</v>
      </c>
      <c r="AX180" s="13" t="s">
        <v>80</v>
      </c>
      <c r="AY180" s="162" t="s">
        <v>158</v>
      </c>
    </row>
    <row r="181" spans="2:65" s="14" customFormat="1" ht="11.25">
      <c r="B181" s="168"/>
      <c r="D181" s="149" t="s">
        <v>171</v>
      </c>
      <c r="E181" s="169" t="s">
        <v>1</v>
      </c>
      <c r="F181" s="170" t="s">
        <v>182</v>
      </c>
      <c r="H181" s="171">
        <v>21.6</v>
      </c>
      <c r="I181" s="172"/>
      <c r="L181" s="168"/>
      <c r="M181" s="173"/>
      <c r="T181" s="174"/>
      <c r="AT181" s="169" t="s">
        <v>171</v>
      </c>
      <c r="AU181" s="169" t="s">
        <v>90</v>
      </c>
      <c r="AV181" s="14" t="s">
        <v>165</v>
      </c>
      <c r="AW181" s="14" t="s">
        <v>36</v>
      </c>
      <c r="AX181" s="14" t="s">
        <v>88</v>
      </c>
      <c r="AY181" s="169" t="s">
        <v>158</v>
      </c>
    </row>
    <row r="182" spans="2:65" s="1" customFormat="1" ht="37.9" customHeight="1">
      <c r="B182" s="32"/>
      <c r="C182" s="136" t="s">
        <v>223</v>
      </c>
      <c r="D182" s="136" t="s">
        <v>160</v>
      </c>
      <c r="E182" s="137" t="s">
        <v>1199</v>
      </c>
      <c r="F182" s="138" t="s">
        <v>1200</v>
      </c>
      <c r="G182" s="139" t="s">
        <v>215</v>
      </c>
      <c r="H182" s="140">
        <v>17.7</v>
      </c>
      <c r="I182" s="141"/>
      <c r="J182" s="142">
        <f>ROUND(I182*H182,2)</f>
        <v>0</v>
      </c>
      <c r="K182" s="138" t="s">
        <v>164</v>
      </c>
      <c r="L182" s="32"/>
      <c r="M182" s="143" t="s">
        <v>1</v>
      </c>
      <c r="N182" s="144" t="s">
        <v>45</v>
      </c>
      <c r="P182" s="145">
        <f>O182*H182</f>
        <v>0</v>
      </c>
      <c r="Q182" s="145">
        <v>0</v>
      </c>
      <c r="R182" s="145">
        <f>Q182*H182</f>
        <v>0</v>
      </c>
      <c r="S182" s="145">
        <v>0</v>
      </c>
      <c r="T182" s="146">
        <f>S182*H182</f>
        <v>0</v>
      </c>
      <c r="AR182" s="147" t="s">
        <v>165</v>
      </c>
      <c r="AT182" s="147" t="s">
        <v>160</v>
      </c>
      <c r="AU182" s="147" t="s">
        <v>90</v>
      </c>
      <c r="AY182" s="17" t="s">
        <v>158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88</v>
      </c>
      <c r="BK182" s="148">
        <f>ROUND(I182*H182,2)</f>
        <v>0</v>
      </c>
      <c r="BL182" s="17" t="s">
        <v>165</v>
      </c>
      <c r="BM182" s="147" t="s">
        <v>1289</v>
      </c>
    </row>
    <row r="183" spans="2:65" s="1" customFormat="1" ht="39">
      <c r="B183" s="32"/>
      <c r="D183" s="149" t="s">
        <v>167</v>
      </c>
      <c r="F183" s="150" t="s">
        <v>1202</v>
      </c>
      <c r="I183" s="151"/>
      <c r="L183" s="32"/>
      <c r="M183" s="152"/>
      <c r="T183" s="56"/>
      <c r="AT183" s="17" t="s">
        <v>167</v>
      </c>
      <c r="AU183" s="17" t="s">
        <v>90</v>
      </c>
    </row>
    <row r="184" spans="2:65" s="1" customFormat="1" ht="11.25">
      <c r="B184" s="32"/>
      <c r="D184" s="153" t="s">
        <v>169</v>
      </c>
      <c r="F184" s="154" t="s">
        <v>1203</v>
      </c>
      <c r="I184" s="151"/>
      <c r="L184" s="32"/>
      <c r="M184" s="152"/>
      <c r="T184" s="56"/>
      <c r="AT184" s="17" t="s">
        <v>169</v>
      </c>
      <c r="AU184" s="17" t="s">
        <v>90</v>
      </c>
    </row>
    <row r="185" spans="2:65" s="1" customFormat="1" ht="19.5">
      <c r="B185" s="32"/>
      <c r="D185" s="149" t="s">
        <v>195</v>
      </c>
      <c r="F185" s="175" t="s">
        <v>256</v>
      </c>
      <c r="I185" s="151"/>
      <c r="L185" s="32"/>
      <c r="M185" s="152"/>
      <c r="T185" s="56"/>
      <c r="AT185" s="17" t="s">
        <v>195</v>
      </c>
      <c r="AU185" s="17" t="s">
        <v>90</v>
      </c>
    </row>
    <row r="186" spans="2:65" s="12" customFormat="1" ht="11.25">
      <c r="B186" s="155"/>
      <c r="D186" s="149" t="s">
        <v>171</v>
      </c>
      <c r="E186" s="156" t="s">
        <v>1</v>
      </c>
      <c r="F186" s="157" t="s">
        <v>1204</v>
      </c>
      <c r="H186" s="156" t="s">
        <v>1</v>
      </c>
      <c r="I186" s="158"/>
      <c r="L186" s="155"/>
      <c r="M186" s="159"/>
      <c r="T186" s="160"/>
      <c r="AT186" s="156" t="s">
        <v>171</v>
      </c>
      <c r="AU186" s="156" t="s">
        <v>90</v>
      </c>
      <c r="AV186" s="12" t="s">
        <v>88</v>
      </c>
      <c r="AW186" s="12" t="s">
        <v>36</v>
      </c>
      <c r="AX186" s="12" t="s">
        <v>80</v>
      </c>
      <c r="AY186" s="156" t="s">
        <v>158</v>
      </c>
    </row>
    <row r="187" spans="2:65" s="13" customFormat="1" ht="11.25">
      <c r="B187" s="161"/>
      <c r="D187" s="149" t="s">
        <v>171</v>
      </c>
      <c r="E187" s="162" t="s">
        <v>1</v>
      </c>
      <c r="F187" s="163" t="s">
        <v>1290</v>
      </c>
      <c r="H187" s="164">
        <v>5.4</v>
      </c>
      <c r="I187" s="165"/>
      <c r="L187" s="161"/>
      <c r="M187" s="166"/>
      <c r="T187" s="167"/>
      <c r="AT187" s="162" t="s">
        <v>171</v>
      </c>
      <c r="AU187" s="162" t="s">
        <v>90</v>
      </c>
      <c r="AV187" s="13" t="s">
        <v>90</v>
      </c>
      <c r="AW187" s="13" t="s">
        <v>36</v>
      </c>
      <c r="AX187" s="13" t="s">
        <v>80</v>
      </c>
      <c r="AY187" s="162" t="s">
        <v>158</v>
      </c>
    </row>
    <row r="188" spans="2:65" s="13" customFormat="1" ht="11.25">
      <c r="B188" s="161"/>
      <c r="D188" s="149" t="s">
        <v>171</v>
      </c>
      <c r="E188" s="162" t="s">
        <v>1</v>
      </c>
      <c r="F188" s="163" t="s">
        <v>1291</v>
      </c>
      <c r="H188" s="164">
        <v>9</v>
      </c>
      <c r="I188" s="165"/>
      <c r="L188" s="161"/>
      <c r="M188" s="166"/>
      <c r="T188" s="167"/>
      <c r="AT188" s="162" t="s">
        <v>171</v>
      </c>
      <c r="AU188" s="162" t="s">
        <v>90</v>
      </c>
      <c r="AV188" s="13" t="s">
        <v>90</v>
      </c>
      <c r="AW188" s="13" t="s">
        <v>36</v>
      </c>
      <c r="AX188" s="13" t="s">
        <v>80</v>
      </c>
      <c r="AY188" s="162" t="s">
        <v>158</v>
      </c>
    </row>
    <row r="189" spans="2:65" s="12" customFormat="1" ht="11.25">
      <c r="B189" s="155"/>
      <c r="D189" s="149" t="s">
        <v>171</v>
      </c>
      <c r="E189" s="156" t="s">
        <v>1</v>
      </c>
      <c r="F189" s="157" t="s">
        <v>1207</v>
      </c>
      <c r="H189" s="156" t="s">
        <v>1</v>
      </c>
      <c r="I189" s="158"/>
      <c r="L189" s="155"/>
      <c r="M189" s="159"/>
      <c r="T189" s="160"/>
      <c r="AT189" s="156" t="s">
        <v>171</v>
      </c>
      <c r="AU189" s="156" t="s">
        <v>90</v>
      </c>
      <c r="AV189" s="12" t="s">
        <v>88</v>
      </c>
      <c r="AW189" s="12" t="s">
        <v>36</v>
      </c>
      <c r="AX189" s="12" t="s">
        <v>80</v>
      </c>
      <c r="AY189" s="156" t="s">
        <v>158</v>
      </c>
    </row>
    <row r="190" spans="2:65" s="13" customFormat="1" ht="11.25">
      <c r="B190" s="161"/>
      <c r="D190" s="149" t="s">
        <v>171</v>
      </c>
      <c r="E190" s="162" t="s">
        <v>1</v>
      </c>
      <c r="F190" s="163" t="s">
        <v>1292</v>
      </c>
      <c r="H190" s="164">
        <v>3.3</v>
      </c>
      <c r="I190" s="165"/>
      <c r="L190" s="161"/>
      <c r="M190" s="166"/>
      <c r="T190" s="167"/>
      <c r="AT190" s="162" t="s">
        <v>171</v>
      </c>
      <c r="AU190" s="162" t="s">
        <v>90</v>
      </c>
      <c r="AV190" s="13" t="s">
        <v>90</v>
      </c>
      <c r="AW190" s="13" t="s">
        <v>36</v>
      </c>
      <c r="AX190" s="13" t="s">
        <v>80</v>
      </c>
      <c r="AY190" s="162" t="s">
        <v>158</v>
      </c>
    </row>
    <row r="191" spans="2:65" s="14" customFormat="1" ht="11.25">
      <c r="B191" s="168"/>
      <c r="D191" s="149" t="s">
        <v>171</v>
      </c>
      <c r="E191" s="169" t="s">
        <v>1</v>
      </c>
      <c r="F191" s="170" t="s">
        <v>182</v>
      </c>
      <c r="H191" s="171">
        <v>17.7</v>
      </c>
      <c r="I191" s="172"/>
      <c r="L191" s="168"/>
      <c r="M191" s="173"/>
      <c r="T191" s="174"/>
      <c r="AT191" s="169" t="s">
        <v>171</v>
      </c>
      <c r="AU191" s="169" t="s">
        <v>90</v>
      </c>
      <c r="AV191" s="14" t="s">
        <v>165</v>
      </c>
      <c r="AW191" s="14" t="s">
        <v>36</v>
      </c>
      <c r="AX191" s="14" t="s">
        <v>88</v>
      </c>
      <c r="AY191" s="169" t="s">
        <v>158</v>
      </c>
    </row>
    <row r="192" spans="2:65" s="1" customFormat="1" ht="44.25" customHeight="1">
      <c r="B192" s="32"/>
      <c r="C192" s="136" t="s">
        <v>232</v>
      </c>
      <c r="D192" s="136" t="s">
        <v>160</v>
      </c>
      <c r="E192" s="137" t="s">
        <v>296</v>
      </c>
      <c r="F192" s="138" t="s">
        <v>297</v>
      </c>
      <c r="G192" s="139" t="s">
        <v>215</v>
      </c>
      <c r="H192" s="140">
        <v>11.1</v>
      </c>
      <c r="I192" s="141"/>
      <c r="J192" s="142">
        <f>ROUND(I192*H192,2)</f>
        <v>0</v>
      </c>
      <c r="K192" s="138" t="s">
        <v>270</v>
      </c>
      <c r="L192" s="32"/>
      <c r="M192" s="143" t="s">
        <v>1</v>
      </c>
      <c r="N192" s="144" t="s">
        <v>45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165</v>
      </c>
      <c r="AT192" s="147" t="s">
        <v>160</v>
      </c>
      <c r="AU192" s="147" t="s">
        <v>90</v>
      </c>
      <c r="AY192" s="17" t="s">
        <v>158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88</v>
      </c>
      <c r="BK192" s="148">
        <f>ROUND(I192*H192,2)</f>
        <v>0</v>
      </c>
      <c r="BL192" s="17" t="s">
        <v>165</v>
      </c>
      <c r="BM192" s="147" t="s">
        <v>1293</v>
      </c>
    </row>
    <row r="193" spans="2:65" s="1" customFormat="1" ht="19.5">
      <c r="B193" s="32"/>
      <c r="D193" s="149" t="s">
        <v>195</v>
      </c>
      <c r="F193" s="175" t="s">
        <v>256</v>
      </c>
      <c r="I193" s="151"/>
      <c r="L193" s="32"/>
      <c r="M193" s="152"/>
      <c r="T193" s="56"/>
      <c r="AT193" s="17" t="s">
        <v>195</v>
      </c>
      <c r="AU193" s="17" t="s">
        <v>90</v>
      </c>
    </row>
    <row r="194" spans="2:65" s="12" customFormat="1" ht="11.25">
      <c r="B194" s="155"/>
      <c r="D194" s="149" t="s">
        <v>171</v>
      </c>
      <c r="E194" s="156" t="s">
        <v>1</v>
      </c>
      <c r="F194" s="157" t="s">
        <v>299</v>
      </c>
      <c r="H194" s="156" t="s">
        <v>1</v>
      </c>
      <c r="I194" s="158"/>
      <c r="L194" s="155"/>
      <c r="M194" s="159"/>
      <c r="T194" s="160"/>
      <c r="AT194" s="156" t="s">
        <v>171</v>
      </c>
      <c r="AU194" s="156" t="s">
        <v>90</v>
      </c>
      <c r="AV194" s="12" t="s">
        <v>88</v>
      </c>
      <c r="AW194" s="12" t="s">
        <v>36</v>
      </c>
      <c r="AX194" s="12" t="s">
        <v>80</v>
      </c>
      <c r="AY194" s="156" t="s">
        <v>158</v>
      </c>
    </row>
    <row r="195" spans="2:65" s="13" customFormat="1" ht="11.25">
      <c r="B195" s="161"/>
      <c r="D195" s="149" t="s">
        <v>171</v>
      </c>
      <c r="E195" s="162" t="s">
        <v>1</v>
      </c>
      <c r="F195" s="163" t="s">
        <v>1294</v>
      </c>
      <c r="H195" s="164">
        <v>5.4</v>
      </c>
      <c r="I195" s="165"/>
      <c r="L195" s="161"/>
      <c r="M195" s="166"/>
      <c r="T195" s="167"/>
      <c r="AT195" s="162" t="s">
        <v>171</v>
      </c>
      <c r="AU195" s="162" t="s">
        <v>90</v>
      </c>
      <c r="AV195" s="13" t="s">
        <v>90</v>
      </c>
      <c r="AW195" s="13" t="s">
        <v>36</v>
      </c>
      <c r="AX195" s="13" t="s">
        <v>80</v>
      </c>
      <c r="AY195" s="162" t="s">
        <v>158</v>
      </c>
    </row>
    <row r="196" spans="2:65" s="13" customFormat="1" ht="11.25">
      <c r="B196" s="161"/>
      <c r="D196" s="149" t="s">
        <v>171</v>
      </c>
      <c r="E196" s="162" t="s">
        <v>1</v>
      </c>
      <c r="F196" s="163" t="s">
        <v>1295</v>
      </c>
      <c r="H196" s="164">
        <v>9</v>
      </c>
      <c r="I196" s="165"/>
      <c r="L196" s="161"/>
      <c r="M196" s="166"/>
      <c r="T196" s="167"/>
      <c r="AT196" s="162" t="s">
        <v>171</v>
      </c>
      <c r="AU196" s="162" t="s">
        <v>90</v>
      </c>
      <c r="AV196" s="13" t="s">
        <v>90</v>
      </c>
      <c r="AW196" s="13" t="s">
        <v>36</v>
      </c>
      <c r="AX196" s="13" t="s">
        <v>80</v>
      </c>
      <c r="AY196" s="162" t="s">
        <v>158</v>
      </c>
    </row>
    <row r="197" spans="2:65" s="13" customFormat="1" ht="11.25">
      <c r="B197" s="161"/>
      <c r="D197" s="149" t="s">
        <v>171</v>
      </c>
      <c r="E197" s="162" t="s">
        <v>1</v>
      </c>
      <c r="F197" s="163" t="s">
        <v>1296</v>
      </c>
      <c r="H197" s="164">
        <v>-3.3</v>
      </c>
      <c r="I197" s="165"/>
      <c r="L197" s="161"/>
      <c r="M197" s="166"/>
      <c r="T197" s="167"/>
      <c r="AT197" s="162" t="s">
        <v>171</v>
      </c>
      <c r="AU197" s="162" t="s">
        <v>90</v>
      </c>
      <c r="AV197" s="13" t="s">
        <v>90</v>
      </c>
      <c r="AW197" s="13" t="s">
        <v>36</v>
      </c>
      <c r="AX197" s="13" t="s">
        <v>80</v>
      </c>
      <c r="AY197" s="162" t="s">
        <v>158</v>
      </c>
    </row>
    <row r="198" spans="2:65" s="14" customFormat="1" ht="11.25">
      <c r="B198" s="168"/>
      <c r="D198" s="149" t="s">
        <v>171</v>
      </c>
      <c r="E198" s="169" t="s">
        <v>1</v>
      </c>
      <c r="F198" s="170" t="s">
        <v>182</v>
      </c>
      <c r="H198" s="171">
        <v>11.1</v>
      </c>
      <c r="I198" s="172"/>
      <c r="L198" s="168"/>
      <c r="M198" s="173"/>
      <c r="T198" s="174"/>
      <c r="AT198" s="169" t="s">
        <v>171</v>
      </c>
      <c r="AU198" s="169" t="s">
        <v>90</v>
      </c>
      <c r="AV198" s="14" t="s">
        <v>165</v>
      </c>
      <c r="AW198" s="14" t="s">
        <v>36</v>
      </c>
      <c r="AX198" s="14" t="s">
        <v>88</v>
      </c>
      <c r="AY198" s="169" t="s">
        <v>158</v>
      </c>
    </row>
    <row r="199" spans="2:65" s="1" customFormat="1" ht="24.2" customHeight="1">
      <c r="B199" s="32"/>
      <c r="C199" s="136" t="s">
        <v>241</v>
      </c>
      <c r="D199" s="136" t="s">
        <v>160</v>
      </c>
      <c r="E199" s="137" t="s">
        <v>319</v>
      </c>
      <c r="F199" s="138" t="s">
        <v>320</v>
      </c>
      <c r="G199" s="139" t="s">
        <v>215</v>
      </c>
      <c r="H199" s="140">
        <v>3.3</v>
      </c>
      <c r="I199" s="141"/>
      <c r="J199" s="142">
        <f>ROUND(I199*H199,2)</f>
        <v>0</v>
      </c>
      <c r="K199" s="138" t="s">
        <v>164</v>
      </c>
      <c r="L199" s="32"/>
      <c r="M199" s="143" t="s">
        <v>1</v>
      </c>
      <c r="N199" s="144" t="s">
        <v>45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165</v>
      </c>
      <c r="AT199" s="147" t="s">
        <v>160</v>
      </c>
      <c r="AU199" s="147" t="s">
        <v>90</v>
      </c>
      <c r="AY199" s="17" t="s">
        <v>158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88</v>
      </c>
      <c r="BK199" s="148">
        <f>ROUND(I199*H199,2)</f>
        <v>0</v>
      </c>
      <c r="BL199" s="17" t="s">
        <v>165</v>
      </c>
      <c r="BM199" s="147" t="s">
        <v>1297</v>
      </c>
    </row>
    <row r="200" spans="2:65" s="1" customFormat="1" ht="29.25">
      <c r="B200" s="32"/>
      <c r="D200" s="149" t="s">
        <v>167</v>
      </c>
      <c r="F200" s="150" t="s">
        <v>322</v>
      </c>
      <c r="I200" s="151"/>
      <c r="L200" s="32"/>
      <c r="M200" s="152"/>
      <c r="T200" s="56"/>
      <c r="AT200" s="17" t="s">
        <v>167</v>
      </c>
      <c r="AU200" s="17" t="s">
        <v>90</v>
      </c>
    </row>
    <row r="201" spans="2:65" s="1" customFormat="1" ht="11.25">
      <c r="B201" s="32"/>
      <c r="D201" s="153" t="s">
        <v>169</v>
      </c>
      <c r="F201" s="154" t="s">
        <v>323</v>
      </c>
      <c r="I201" s="151"/>
      <c r="L201" s="32"/>
      <c r="M201" s="152"/>
      <c r="T201" s="56"/>
      <c r="AT201" s="17" t="s">
        <v>169</v>
      </c>
      <c r="AU201" s="17" t="s">
        <v>90</v>
      </c>
    </row>
    <row r="202" spans="2:65" s="1" customFormat="1" ht="19.5">
      <c r="B202" s="32"/>
      <c r="D202" s="149" t="s">
        <v>195</v>
      </c>
      <c r="F202" s="175" t="s">
        <v>219</v>
      </c>
      <c r="I202" s="151"/>
      <c r="L202" s="32"/>
      <c r="M202" s="152"/>
      <c r="T202" s="56"/>
      <c r="AT202" s="17" t="s">
        <v>195</v>
      </c>
      <c r="AU202" s="17" t="s">
        <v>90</v>
      </c>
    </row>
    <row r="203" spans="2:65" s="12" customFormat="1" ht="11.25">
      <c r="B203" s="155"/>
      <c r="D203" s="149" t="s">
        <v>171</v>
      </c>
      <c r="E203" s="156" t="s">
        <v>1</v>
      </c>
      <c r="F203" s="157" t="s">
        <v>1015</v>
      </c>
      <c r="H203" s="156" t="s">
        <v>1</v>
      </c>
      <c r="I203" s="158"/>
      <c r="L203" s="155"/>
      <c r="M203" s="159"/>
      <c r="T203" s="160"/>
      <c r="AT203" s="156" t="s">
        <v>171</v>
      </c>
      <c r="AU203" s="156" t="s">
        <v>90</v>
      </c>
      <c r="AV203" s="12" t="s">
        <v>88</v>
      </c>
      <c r="AW203" s="12" t="s">
        <v>36</v>
      </c>
      <c r="AX203" s="12" t="s">
        <v>80</v>
      </c>
      <c r="AY203" s="156" t="s">
        <v>158</v>
      </c>
    </row>
    <row r="204" spans="2:65" s="12" customFormat="1" ht="11.25">
      <c r="B204" s="155"/>
      <c r="D204" s="149" t="s">
        <v>171</v>
      </c>
      <c r="E204" s="156" t="s">
        <v>1</v>
      </c>
      <c r="F204" s="157" t="s">
        <v>324</v>
      </c>
      <c r="H204" s="156" t="s">
        <v>1</v>
      </c>
      <c r="I204" s="158"/>
      <c r="L204" s="155"/>
      <c r="M204" s="159"/>
      <c r="T204" s="160"/>
      <c r="AT204" s="156" t="s">
        <v>171</v>
      </c>
      <c r="AU204" s="156" t="s">
        <v>90</v>
      </c>
      <c r="AV204" s="12" t="s">
        <v>88</v>
      </c>
      <c r="AW204" s="12" t="s">
        <v>36</v>
      </c>
      <c r="AX204" s="12" t="s">
        <v>80</v>
      </c>
      <c r="AY204" s="156" t="s">
        <v>158</v>
      </c>
    </row>
    <row r="205" spans="2:65" s="13" customFormat="1" ht="11.25">
      <c r="B205" s="161"/>
      <c r="D205" s="149" t="s">
        <v>171</v>
      </c>
      <c r="E205" s="162" t="s">
        <v>1</v>
      </c>
      <c r="F205" s="163" t="s">
        <v>1292</v>
      </c>
      <c r="H205" s="164">
        <v>3.3</v>
      </c>
      <c r="I205" s="165"/>
      <c r="L205" s="161"/>
      <c r="M205" s="166"/>
      <c r="T205" s="167"/>
      <c r="AT205" s="162" t="s">
        <v>171</v>
      </c>
      <c r="AU205" s="162" t="s">
        <v>90</v>
      </c>
      <c r="AV205" s="13" t="s">
        <v>90</v>
      </c>
      <c r="AW205" s="13" t="s">
        <v>36</v>
      </c>
      <c r="AX205" s="13" t="s">
        <v>80</v>
      </c>
      <c r="AY205" s="162" t="s">
        <v>158</v>
      </c>
    </row>
    <row r="206" spans="2:65" s="14" customFormat="1" ht="11.25">
      <c r="B206" s="168"/>
      <c r="D206" s="149" t="s">
        <v>171</v>
      </c>
      <c r="E206" s="169" t="s">
        <v>1</v>
      </c>
      <c r="F206" s="170" t="s">
        <v>182</v>
      </c>
      <c r="H206" s="171">
        <v>3.3</v>
      </c>
      <c r="I206" s="172"/>
      <c r="L206" s="168"/>
      <c r="M206" s="173"/>
      <c r="T206" s="174"/>
      <c r="AT206" s="169" t="s">
        <v>171</v>
      </c>
      <c r="AU206" s="169" t="s">
        <v>90</v>
      </c>
      <c r="AV206" s="14" t="s">
        <v>165</v>
      </c>
      <c r="AW206" s="14" t="s">
        <v>36</v>
      </c>
      <c r="AX206" s="14" t="s">
        <v>88</v>
      </c>
      <c r="AY206" s="169" t="s">
        <v>158</v>
      </c>
    </row>
    <row r="207" spans="2:65" s="1" customFormat="1" ht="24.2" customHeight="1">
      <c r="B207" s="32"/>
      <c r="C207" s="136" t="s">
        <v>250</v>
      </c>
      <c r="D207" s="136" t="s">
        <v>160</v>
      </c>
      <c r="E207" s="137" t="s">
        <v>1298</v>
      </c>
      <c r="F207" s="138" t="s">
        <v>1299</v>
      </c>
      <c r="G207" s="139" t="s">
        <v>163</v>
      </c>
      <c r="H207" s="140">
        <v>54</v>
      </c>
      <c r="I207" s="141"/>
      <c r="J207" s="142">
        <f>ROUND(I207*H207,2)</f>
        <v>0</v>
      </c>
      <c r="K207" s="138" t="s">
        <v>164</v>
      </c>
      <c r="L207" s="32"/>
      <c r="M207" s="143" t="s">
        <v>1</v>
      </c>
      <c r="N207" s="144" t="s">
        <v>45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165</v>
      </c>
      <c r="AT207" s="147" t="s">
        <v>160</v>
      </c>
      <c r="AU207" s="147" t="s">
        <v>90</v>
      </c>
      <c r="AY207" s="17" t="s">
        <v>158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88</v>
      </c>
      <c r="BK207" s="148">
        <f>ROUND(I207*H207,2)</f>
        <v>0</v>
      </c>
      <c r="BL207" s="17" t="s">
        <v>165</v>
      </c>
      <c r="BM207" s="147" t="s">
        <v>1300</v>
      </c>
    </row>
    <row r="208" spans="2:65" s="1" customFormat="1" ht="19.5">
      <c r="B208" s="32"/>
      <c r="D208" s="149" t="s">
        <v>167</v>
      </c>
      <c r="F208" s="150" t="s">
        <v>1301</v>
      </c>
      <c r="I208" s="151"/>
      <c r="L208" s="32"/>
      <c r="M208" s="152"/>
      <c r="T208" s="56"/>
      <c r="AT208" s="17" t="s">
        <v>167</v>
      </c>
      <c r="AU208" s="17" t="s">
        <v>90</v>
      </c>
    </row>
    <row r="209" spans="2:65" s="1" customFormat="1" ht="11.25">
      <c r="B209" s="32"/>
      <c r="D209" s="153" t="s">
        <v>169</v>
      </c>
      <c r="F209" s="154" t="s">
        <v>1302</v>
      </c>
      <c r="I209" s="151"/>
      <c r="L209" s="32"/>
      <c r="M209" s="152"/>
      <c r="T209" s="56"/>
      <c r="AT209" s="17" t="s">
        <v>169</v>
      </c>
      <c r="AU209" s="17" t="s">
        <v>90</v>
      </c>
    </row>
    <row r="210" spans="2:65" s="12" customFormat="1" ht="11.25">
      <c r="B210" s="155"/>
      <c r="D210" s="149" t="s">
        <v>171</v>
      </c>
      <c r="E210" s="156" t="s">
        <v>1</v>
      </c>
      <c r="F210" s="157" t="s">
        <v>1303</v>
      </c>
      <c r="H210" s="156" t="s">
        <v>1</v>
      </c>
      <c r="I210" s="158"/>
      <c r="L210" s="155"/>
      <c r="M210" s="159"/>
      <c r="T210" s="160"/>
      <c r="AT210" s="156" t="s">
        <v>171</v>
      </c>
      <c r="AU210" s="156" t="s">
        <v>90</v>
      </c>
      <c r="AV210" s="12" t="s">
        <v>88</v>
      </c>
      <c r="AW210" s="12" t="s">
        <v>36</v>
      </c>
      <c r="AX210" s="12" t="s">
        <v>80</v>
      </c>
      <c r="AY210" s="156" t="s">
        <v>158</v>
      </c>
    </row>
    <row r="211" spans="2:65" s="12" customFormat="1" ht="11.25">
      <c r="B211" s="155"/>
      <c r="D211" s="149" t="s">
        <v>171</v>
      </c>
      <c r="E211" s="156" t="s">
        <v>1</v>
      </c>
      <c r="F211" s="157" t="s">
        <v>1304</v>
      </c>
      <c r="H211" s="156" t="s">
        <v>1</v>
      </c>
      <c r="I211" s="158"/>
      <c r="L211" s="155"/>
      <c r="M211" s="159"/>
      <c r="T211" s="160"/>
      <c r="AT211" s="156" t="s">
        <v>171</v>
      </c>
      <c r="AU211" s="156" t="s">
        <v>90</v>
      </c>
      <c r="AV211" s="12" t="s">
        <v>88</v>
      </c>
      <c r="AW211" s="12" t="s">
        <v>36</v>
      </c>
      <c r="AX211" s="12" t="s">
        <v>80</v>
      </c>
      <c r="AY211" s="156" t="s">
        <v>158</v>
      </c>
    </row>
    <row r="212" spans="2:65" s="13" customFormat="1" ht="11.25">
      <c r="B212" s="161"/>
      <c r="D212" s="149" t="s">
        <v>171</v>
      </c>
      <c r="E212" s="162" t="s">
        <v>1</v>
      </c>
      <c r="F212" s="163" t="s">
        <v>1305</v>
      </c>
      <c r="H212" s="164">
        <v>54</v>
      </c>
      <c r="I212" s="165"/>
      <c r="L212" s="161"/>
      <c r="M212" s="166"/>
      <c r="T212" s="167"/>
      <c r="AT212" s="162" t="s">
        <v>171</v>
      </c>
      <c r="AU212" s="162" t="s">
        <v>90</v>
      </c>
      <c r="AV212" s="13" t="s">
        <v>90</v>
      </c>
      <c r="AW212" s="13" t="s">
        <v>36</v>
      </c>
      <c r="AX212" s="13" t="s">
        <v>80</v>
      </c>
      <c r="AY212" s="162" t="s">
        <v>158</v>
      </c>
    </row>
    <row r="213" spans="2:65" s="14" customFormat="1" ht="11.25">
      <c r="B213" s="168"/>
      <c r="D213" s="149" t="s">
        <v>171</v>
      </c>
      <c r="E213" s="169" t="s">
        <v>1</v>
      </c>
      <c r="F213" s="170" t="s">
        <v>182</v>
      </c>
      <c r="H213" s="171">
        <v>54</v>
      </c>
      <c r="I213" s="172"/>
      <c r="L213" s="168"/>
      <c r="M213" s="173"/>
      <c r="T213" s="174"/>
      <c r="AT213" s="169" t="s">
        <v>171</v>
      </c>
      <c r="AU213" s="169" t="s">
        <v>90</v>
      </c>
      <c r="AV213" s="14" t="s">
        <v>165</v>
      </c>
      <c r="AW213" s="14" t="s">
        <v>36</v>
      </c>
      <c r="AX213" s="14" t="s">
        <v>88</v>
      </c>
      <c r="AY213" s="169" t="s">
        <v>158</v>
      </c>
    </row>
    <row r="214" spans="2:65" s="1" customFormat="1" ht="24.2" customHeight="1">
      <c r="B214" s="32"/>
      <c r="C214" s="136" t="s">
        <v>259</v>
      </c>
      <c r="D214" s="136" t="s">
        <v>160</v>
      </c>
      <c r="E214" s="137" t="s">
        <v>1306</v>
      </c>
      <c r="F214" s="138" t="s">
        <v>1307</v>
      </c>
      <c r="G214" s="139" t="s">
        <v>163</v>
      </c>
      <c r="H214" s="140">
        <v>54</v>
      </c>
      <c r="I214" s="141"/>
      <c r="J214" s="142">
        <f>ROUND(I214*H214,2)</f>
        <v>0</v>
      </c>
      <c r="K214" s="138" t="s">
        <v>164</v>
      </c>
      <c r="L214" s="32"/>
      <c r="M214" s="143" t="s">
        <v>1</v>
      </c>
      <c r="N214" s="144" t="s">
        <v>45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165</v>
      </c>
      <c r="AT214" s="147" t="s">
        <v>160</v>
      </c>
      <c r="AU214" s="147" t="s">
        <v>90</v>
      </c>
      <c r="AY214" s="17" t="s">
        <v>158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88</v>
      </c>
      <c r="BK214" s="148">
        <f>ROUND(I214*H214,2)</f>
        <v>0</v>
      </c>
      <c r="BL214" s="17" t="s">
        <v>165</v>
      </c>
      <c r="BM214" s="147" t="s">
        <v>1308</v>
      </c>
    </row>
    <row r="215" spans="2:65" s="1" customFormat="1" ht="19.5">
      <c r="B215" s="32"/>
      <c r="D215" s="149" t="s">
        <v>167</v>
      </c>
      <c r="F215" s="150" t="s">
        <v>1309</v>
      </c>
      <c r="I215" s="151"/>
      <c r="L215" s="32"/>
      <c r="M215" s="152"/>
      <c r="T215" s="56"/>
      <c r="AT215" s="17" t="s">
        <v>167</v>
      </c>
      <c r="AU215" s="17" t="s">
        <v>90</v>
      </c>
    </row>
    <row r="216" spans="2:65" s="1" customFormat="1" ht="11.25">
      <c r="B216" s="32"/>
      <c r="D216" s="153" t="s">
        <v>169</v>
      </c>
      <c r="F216" s="154" t="s">
        <v>1310</v>
      </c>
      <c r="I216" s="151"/>
      <c r="L216" s="32"/>
      <c r="M216" s="152"/>
      <c r="T216" s="56"/>
      <c r="AT216" s="17" t="s">
        <v>169</v>
      </c>
      <c r="AU216" s="17" t="s">
        <v>90</v>
      </c>
    </row>
    <row r="217" spans="2:65" s="12" customFormat="1" ht="11.25">
      <c r="B217" s="155"/>
      <c r="D217" s="149" t="s">
        <v>171</v>
      </c>
      <c r="E217" s="156" t="s">
        <v>1</v>
      </c>
      <c r="F217" s="157" t="s">
        <v>1015</v>
      </c>
      <c r="H217" s="156" t="s">
        <v>1</v>
      </c>
      <c r="I217" s="158"/>
      <c r="L217" s="155"/>
      <c r="M217" s="159"/>
      <c r="T217" s="160"/>
      <c r="AT217" s="156" t="s">
        <v>171</v>
      </c>
      <c r="AU217" s="156" t="s">
        <v>90</v>
      </c>
      <c r="AV217" s="12" t="s">
        <v>88</v>
      </c>
      <c r="AW217" s="12" t="s">
        <v>36</v>
      </c>
      <c r="AX217" s="12" t="s">
        <v>80</v>
      </c>
      <c r="AY217" s="156" t="s">
        <v>158</v>
      </c>
    </row>
    <row r="218" spans="2:65" s="13" customFormat="1" ht="11.25">
      <c r="B218" s="161"/>
      <c r="D218" s="149" t="s">
        <v>171</v>
      </c>
      <c r="E218" s="162" t="s">
        <v>1</v>
      </c>
      <c r="F218" s="163" t="s">
        <v>1305</v>
      </c>
      <c r="H218" s="164">
        <v>54</v>
      </c>
      <c r="I218" s="165"/>
      <c r="L218" s="161"/>
      <c r="M218" s="166"/>
      <c r="T218" s="167"/>
      <c r="AT218" s="162" t="s">
        <v>171</v>
      </c>
      <c r="AU218" s="162" t="s">
        <v>90</v>
      </c>
      <c r="AV218" s="13" t="s">
        <v>90</v>
      </c>
      <c r="AW218" s="13" t="s">
        <v>36</v>
      </c>
      <c r="AX218" s="13" t="s">
        <v>80</v>
      </c>
      <c r="AY218" s="162" t="s">
        <v>158</v>
      </c>
    </row>
    <row r="219" spans="2:65" s="14" customFormat="1" ht="11.25">
      <c r="B219" s="168"/>
      <c r="D219" s="149" t="s">
        <v>171</v>
      </c>
      <c r="E219" s="169" t="s">
        <v>1</v>
      </c>
      <c r="F219" s="170" t="s">
        <v>182</v>
      </c>
      <c r="H219" s="171">
        <v>54</v>
      </c>
      <c r="I219" s="172"/>
      <c r="L219" s="168"/>
      <c r="M219" s="173"/>
      <c r="T219" s="174"/>
      <c r="AT219" s="169" t="s">
        <v>171</v>
      </c>
      <c r="AU219" s="169" t="s">
        <v>90</v>
      </c>
      <c r="AV219" s="14" t="s">
        <v>165</v>
      </c>
      <c r="AW219" s="14" t="s">
        <v>36</v>
      </c>
      <c r="AX219" s="14" t="s">
        <v>88</v>
      </c>
      <c r="AY219" s="169" t="s">
        <v>158</v>
      </c>
    </row>
    <row r="220" spans="2:65" s="1" customFormat="1" ht="16.5" customHeight="1">
      <c r="B220" s="32"/>
      <c r="C220" s="176" t="s">
        <v>266</v>
      </c>
      <c r="D220" s="176" t="s">
        <v>336</v>
      </c>
      <c r="E220" s="177" t="s">
        <v>354</v>
      </c>
      <c r="F220" s="178" t="s">
        <v>355</v>
      </c>
      <c r="G220" s="179" t="s">
        <v>356</v>
      </c>
      <c r="H220" s="180">
        <v>1.08</v>
      </c>
      <c r="I220" s="181"/>
      <c r="J220" s="182">
        <f>ROUND(I220*H220,2)</f>
        <v>0</v>
      </c>
      <c r="K220" s="178" t="s">
        <v>164</v>
      </c>
      <c r="L220" s="183"/>
      <c r="M220" s="184" t="s">
        <v>1</v>
      </c>
      <c r="N220" s="185" t="s">
        <v>45</v>
      </c>
      <c r="P220" s="145">
        <f>O220*H220</f>
        <v>0</v>
      </c>
      <c r="Q220" s="145">
        <v>1E-3</v>
      </c>
      <c r="R220" s="145">
        <f>Q220*H220</f>
        <v>1.08E-3</v>
      </c>
      <c r="S220" s="145">
        <v>0</v>
      </c>
      <c r="T220" s="146">
        <f>S220*H220</f>
        <v>0</v>
      </c>
      <c r="AR220" s="147" t="s">
        <v>223</v>
      </c>
      <c r="AT220" s="147" t="s">
        <v>336</v>
      </c>
      <c r="AU220" s="147" t="s">
        <v>90</v>
      </c>
      <c r="AY220" s="17" t="s">
        <v>158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88</v>
      </c>
      <c r="BK220" s="148">
        <f>ROUND(I220*H220,2)</f>
        <v>0</v>
      </c>
      <c r="BL220" s="17" t="s">
        <v>165</v>
      </c>
      <c r="BM220" s="147" t="s">
        <v>1311</v>
      </c>
    </row>
    <row r="221" spans="2:65" s="1" customFormat="1" ht="11.25">
      <c r="B221" s="32"/>
      <c r="D221" s="149" t="s">
        <v>167</v>
      </c>
      <c r="F221" s="150" t="s">
        <v>355</v>
      </c>
      <c r="I221" s="151"/>
      <c r="L221" s="32"/>
      <c r="M221" s="152"/>
      <c r="T221" s="56"/>
      <c r="AT221" s="17" t="s">
        <v>167</v>
      </c>
      <c r="AU221" s="17" t="s">
        <v>90</v>
      </c>
    </row>
    <row r="222" spans="2:65" s="13" customFormat="1" ht="11.25">
      <c r="B222" s="161"/>
      <c r="D222" s="149" t="s">
        <v>171</v>
      </c>
      <c r="F222" s="163" t="s">
        <v>1312</v>
      </c>
      <c r="H222" s="164">
        <v>1.08</v>
      </c>
      <c r="I222" s="165"/>
      <c r="L222" s="161"/>
      <c r="M222" s="166"/>
      <c r="T222" s="167"/>
      <c r="AT222" s="162" t="s">
        <v>171</v>
      </c>
      <c r="AU222" s="162" t="s">
        <v>90</v>
      </c>
      <c r="AV222" s="13" t="s">
        <v>90</v>
      </c>
      <c r="AW222" s="13" t="s">
        <v>4</v>
      </c>
      <c r="AX222" s="13" t="s">
        <v>88</v>
      </c>
      <c r="AY222" s="162" t="s">
        <v>158</v>
      </c>
    </row>
    <row r="223" spans="2:65" s="1" customFormat="1" ht="24.2" customHeight="1">
      <c r="B223" s="32"/>
      <c r="C223" s="136" t="s">
        <v>274</v>
      </c>
      <c r="D223" s="136" t="s">
        <v>160</v>
      </c>
      <c r="E223" s="137" t="s">
        <v>383</v>
      </c>
      <c r="F223" s="138" t="s">
        <v>384</v>
      </c>
      <c r="G223" s="139" t="s">
        <v>163</v>
      </c>
      <c r="H223" s="140">
        <v>79</v>
      </c>
      <c r="I223" s="141"/>
      <c r="J223" s="142">
        <f>ROUND(I223*H223,2)</f>
        <v>0</v>
      </c>
      <c r="K223" s="138" t="s">
        <v>164</v>
      </c>
      <c r="L223" s="32"/>
      <c r="M223" s="143" t="s">
        <v>1</v>
      </c>
      <c r="N223" s="144" t="s">
        <v>45</v>
      </c>
      <c r="P223" s="145">
        <f>O223*H223</f>
        <v>0</v>
      </c>
      <c r="Q223" s="145">
        <v>0</v>
      </c>
      <c r="R223" s="145">
        <f>Q223*H223</f>
        <v>0</v>
      </c>
      <c r="S223" s="145">
        <v>0</v>
      </c>
      <c r="T223" s="146">
        <f>S223*H223</f>
        <v>0</v>
      </c>
      <c r="AR223" s="147" t="s">
        <v>165</v>
      </c>
      <c r="AT223" s="147" t="s">
        <v>160</v>
      </c>
      <c r="AU223" s="147" t="s">
        <v>90</v>
      </c>
      <c r="AY223" s="17" t="s">
        <v>158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88</v>
      </c>
      <c r="BK223" s="148">
        <f>ROUND(I223*H223,2)</f>
        <v>0</v>
      </c>
      <c r="BL223" s="17" t="s">
        <v>165</v>
      </c>
      <c r="BM223" s="147" t="s">
        <v>1313</v>
      </c>
    </row>
    <row r="224" spans="2:65" s="1" customFormat="1" ht="19.5">
      <c r="B224" s="32"/>
      <c r="D224" s="149" t="s">
        <v>167</v>
      </c>
      <c r="F224" s="150" t="s">
        <v>386</v>
      </c>
      <c r="I224" s="151"/>
      <c r="L224" s="32"/>
      <c r="M224" s="152"/>
      <c r="T224" s="56"/>
      <c r="AT224" s="17" t="s">
        <v>167</v>
      </c>
      <c r="AU224" s="17" t="s">
        <v>90</v>
      </c>
    </row>
    <row r="225" spans="2:65" s="1" customFormat="1" ht="11.25">
      <c r="B225" s="32"/>
      <c r="D225" s="153" t="s">
        <v>169</v>
      </c>
      <c r="F225" s="154" t="s">
        <v>387</v>
      </c>
      <c r="I225" s="151"/>
      <c r="L225" s="32"/>
      <c r="M225" s="152"/>
      <c r="T225" s="56"/>
      <c r="AT225" s="17" t="s">
        <v>169</v>
      </c>
      <c r="AU225" s="17" t="s">
        <v>90</v>
      </c>
    </row>
    <row r="226" spans="2:65" s="12" customFormat="1" ht="11.25">
      <c r="B226" s="155"/>
      <c r="D226" s="149" t="s">
        <v>171</v>
      </c>
      <c r="E226" s="156" t="s">
        <v>1</v>
      </c>
      <c r="F226" s="157" t="s">
        <v>1015</v>
      </c>
      <c r="H226" s="156" t="s">
        <v>1</v>
      </c>
      <c r="I226" s="158"/>
      <c r="L226" s="155"/>
      <c r="M226" s="159"/>
      <c r="T226" s="160"/>
      <c r="AT226" s="156" t="s">
        <v>171</v>
      </c>
      <c r="AU226" s="156" t="s">
        <v>90</v>
      </c>
      <c r="AV226" s="12" t="s">
        <v>88</v>
      </c>
      <c r="AW226" s="12" t="s">
        <v>36</v>
      </c>
      <c r="AX226" s="12" t="s">
        <v>80</v>
      </c>
      <c r="AY226" s="156" t="s">
        <v>158</v>
      </c>
    </row>
    <row r="227" spans="2:65" s="13" customFormat="1" ht="11.25">
      <c r="B227" s="161"/>
      <c r="D227" s="149" t="s">
        <v>171</v>
      </c>
      <c r="E227" s="162" t="s">
        <v>1</v>
      </c>
      <c r="F227" s="163" t="s">
        <v>1314</v>
      </c>
      <c r="H227" s="164">
        <v>79</v>
      </c>
      <c r="I227" s="165"/>
      <c r="L227" s="161"/>
      <c r="M227" s="166"/>
      <c r="T227" s="167"/>
      <c r="AT227" s="162" t="s">
        <v>171</v>
      </c>
      <c r="AU227" s="162" t="s">
        <v>90</v>
      </c>
      <c r="AV227" s="13" t="s">
        <v>90</v>
      </c>
      <c r="AW227" s="13" t="s">
        <v>36</v>
      </c>
      <c r="AX227" s="13" t="s">
        <v>80</v>
      </c>
      <c r="AY227" s="162" t="s">
        <v>158</v>
      </c>
    </row>
    <row r="228" spans="2:65" s="14" customFormat="1" ht="11.25">
      <c r="B228" s="168"/>
      <c r="D228" s="149" t="s">
        <v>171</v>
      </c>
      <c r="E228" s="169" t="s">
        <v>1</v>
      </c>
      <c r="F228" s="170" t="s">
        <v>182</v>
      </c>
      <c r="H228" s="171">
        <v>79</v>
      </c>
      <c r="I228" s="172"/>
      <c r="L228" s="168"/>
      <c r="M228" s="173"/>
      <c r="T228" s="174"/>
      <c r="AT228" s="169" t="s">
        <v>171</v>
      </c>
      <c r="AU228" s="169" t="s">
        <v>90</v>
      </c>
      <c r="AV228" s="14" t="s">
        <v>165</v>
      </c>
      <c r="AW228" s="14" t="s">
        <v>36</v>
      </c>
      <c r="AX228" s="14" t="s">
        <v>88</v>
      </c>
      <c r="AY228" s="169" t="s">
        <v>158</v>
      </c>
    </row>
    <row r="229" spans="2:65" s="1" customFormat="1" ht="24.2" customHeight="1">
      <c r="B229" s="32"/>
      <c r="C229" s="136" t="s">
        <v>8</v>
      </c>
      <c r="D229" s="136" t="s">
        <v>160</v>
      </c>
      <c r="E229" s="137" t="s">
        <v>392</v>
      </c>
      <c r="F229" s="138" t="s">
        <v>393</v>
      </c>
      <c r="G229" s="139" t="s">
        <v>163</v>
      </c>
      <c r="H229" s="140">
        <v>24</v>
      </c>
      <c r="I229" s="141"/>
      <c r="J229" s="142">
        <f>ROUND(I229*H229,2)</f>
        <v>0</v>
      </c>
      <c r="K229" s="138" t="s">
        <v>164</v>
      </c>
      <c r="L229" s="32"/>
      <c r="M229" s="143" t="s">
        <v>1</v>
      </c>
      <c r="N229" s="144" t="s">
        <v>45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165</v>
      </c>
      <c r="AT229" s="147" t="s">
        <v>160</v>
      </c>
      <c r="AU229" s="147" t="s">
        <v>90</v>
      </c>
      <c r="AY229" s="17" t="s">
        <v>158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88</v>
      </c>
      <c r="BK229" s="148">
        <f>ROUND(I229*H229,2)</f>
        <v>0</v>
      </c>
      <c r="BL229" s="17" t="s">
        <v>165</v>
      </c>
      <c r="BM229" s="147" t="s">
        <v>1315</v>
      </c>
    </row>
    <row r="230" spans="2:65" s="1" customFormat="1" ht="29.25">
      <c r="B230" s="32"/>
      <c r="D230" s="149" t="s">
        <v>167</v>
      </c>
      <c r="F230" s="150" t="s">
        <v>395</v>
      </c>
      <c r="I230" s="151"/>
      <c r="L230" s="32"/>
      <c r="M230" s="152"/>
      <c r="T230" s="56"/>
      <c r="AT230" s="17" t="s">
        <v>167</v>
      </c>
      <c r="AU230" s="17" t="s">
        <v>90</v>
      </c>
    </row>
    <row r="231" spans="2:65" s="1" customFormat="1" ht="11.25">
      <c r="B231" s="32"/>
      <c r="D231" s="153" t="s">
        <v>169</v>
      </c>
      <c r="F231" s="154" t="s">
        <v>396</v>
      </c>
      <c r="I231" s="151"/>
      <c r="L231" s="32"/>
      <c r="M231" s="152"/>
      <c r="T231" s="56"/>
      <c r="AT231" s="17" t="s">
        <v>169</v>
      </c>
      <c r="AU231" s="17" t="s">
        <v>90</v>
      </c>
    </row>
    <row r="232" spans="2:65" s="12" customFormat="1" ht="11.25">
      <c r="B232" s="155"/>
      <c r="D232" s="149" t="s">
        <v>171</v>
      </c>
      <c r="E232" s="156" t="s">
        <v>1</v>
      </c>
      <c r="F232" s="157" t="s">
        <v>1015</v>
      </c>
      <c r="H232" s="156" t="s">
        <v>1</v>
      </c>
      <c r="I232" s="158"/>
      <c r="L232" s="155"/>
      <c r="M232" s="159"/>
      <c r="T232" s="160"/>
      <c r="AT232" s="156" t="s">
        <v>171</v>
      </c>
      <c r="AU232" s="156" t="s">
        <v>90</v>
      </c>
      <c r="AV232" s="12" t="s">
        <v>88</v>
      </c>
      <c r="AW232" s="12" t="s">
        <v>36</v>
      </c>
      <c r="AX232" s="12" t="s">
        <v>80</v>
      </c>
      <c r="AY232" s="156" t="s">
        <v>158</v>
      </c>
    </row>
    <row r="233" spans="2:65" s="13" customFormat="1" ht="11.25">
      <c r="B233" s="161"/>
      <c r="D233" s="149" t="s">
        <v>171</v>
      </c>
      <c r="E233" s="162" t="s">
        <v>1</v>
      </c>
      <c r="F233" s="163" t="s">
        <v>1316</v>
      </c>
      <c r="H233" s="164">
        <v>24</v>
      </c>
      <c r="I233" s="165"/>
      <c r="L233" s="161"/>
      <c r="M233" s="166"/>
      <c r="T233" s="167"/>
      <c r="AT233" s="162" t="s">
        <v>171</v>
      </c>
      <c r="AU233" s="162" t="s">
        <v>90</v>
      </c>
      <c r="AV233" s="13" t="s">
        <v>90</v>
      </c>
      <c r="AW233" s="13" t="s">
        <v>36</v>
      </c>
      <c r="AX233" s="13" t="s">
        <v>80</v>
      </c>
      <c r="AY233" s="162" t="s">
        <v>158</v>
      </c>
    </row>
    <row r="234" spans="2:65" s="14" customFormat="1" ht="11.25">
      <c r="B234" s="168"/>
      <c r="D234" s="149" t="s">
        <v>171</v>
      </c>
      <c r="E234" s="169" t="s">
        <v>1</v>
      </c>
      <c r="F234" s="170" t="s">
        <v>182</v>
      </c>
      <c r="H234" s="171">
        <v>24</v>
      </c>
      <c r="I234" s="172"/>
      <c r="L234" s="168"/>
      <c r="M234" s="173"/>
      <c r="T234" s="174"/>
      <c r="AT234" s="169" t="s">
        <v>171</v>
      </c>
      <c r="AU234" s="169" t="s">
        <v>90</v>
      </c>
      <c r="AV234" s="14" t="s">
        <v>165</v>
      </c>
      <c r="AW234" s="14" t="s">
        <v>36</v>
      </c>
      <c r="AX234" s="14" t="s">
        <v>88</v>
      </c>
      <c r="AY234" s="169" t="s">
        <v>158</v>
      </c>
    </row>
    <row r="235" spans="2:65" s="11" customFormat="1" ht="22.9" customHeight="1">
      <c r="B235" s="124"/>
      <c r="D235" s="125" t="s">
        <v>79</v>
      </c>
      <c r="E235" s="134" t="s">
        <v>183</v>
      </c>
      <c r="F235" s="134" t="s">
        <v>459</v>
      </c>
      <c r="I235" s="127"/>
      <c r="J235" s="135">
        <f>BK235</f>
        <v>0</v>
      </c>
      <c r="L235" s="124"/>
      <c r="M235" s="129"/>
      <c r="P235" s="130">
        <f>SUM(P236:P271)</f>
        <v>0</v>
      </c>
      <c r="R235" s="130">
        <f>SUM(R236:R271)</f>
        <v>15.209576550000001</v>
      </c>
      <c r="T235" s="131">
        <f>SUM(T236:T271)</f>
        <v>0</v>
      </c>
      <c r="AR235" s="125" t="s">
        <v>88</v>
      </c>
      <c r="AT235" s="132" t="s">
        <v>79</v>
      </c>
      <c r="AU235" s="132" t="s">
        <v>88</v>
      </c>
      <c r="AY235" s="125" t="s">
        <v>158</v>
      </c>
      <c r="BK235" s="133">
        <f>SUM(BK236:BK271)</f>
        <v>0</v>
      </c>
    </row>
    <row r="236" spans="2:65" s="1" customFormat="1" ht="37.9" customHeight="1">
      <c r="B236" s="32"/>
      <c r="C236" s="136" t="s">
        <v>295</v>
      </c>
      <c r="D236" s="136" t="s">
        <v>160</v>
      </c>
      <c r="E236" s="137" t="s">
        <v>474</v>
      </c>
      <c r="F236" s="138" t="s">
        <v>475</v>
      </c>
      <c r="G236" s="139" t="s">
        <v>215</v>
      </c>
      <c r="H236" s="140">
        <v>5.68</v>
      </c>
      <c r="I236" s="141"/>
      <c r="J236" s="142">
        <f>ROUND(I236*H236,2)</f>
        <v>0</v>
      </c>
      <c r="K236" s="138" t="s">
        <v>270</v>
      </c>
      <c r="L236" s="32"/>
      <c r="M236" s="143" t="s">
        <v>1</v>
      </c>
      <c r="N236" s="144" t="s">
        <v>45</v>
      </c>
      <c r="P236" s="145">
        <f>O236*H236</f>
        <v>0</v>
      </c>
      <c r="Q236" s="145">
        <v>0</v>
      </c>
      <c r="R236" s="145">
        <f>Q236*H236</f>
        <v>0</v>
      </c>
      <c r="S236" s="145">
        <v>0</v>
      </c>
      <c r="T236" s="146">
        <f>S236*H236</f>
        <v>0</v>
      </c>
      <c r="AR236" s="147" t="s">
        <v>165</v>
      </c>
      <c r="AT236" s="147" t="s">
        <v>160</v>
      </c>
      <c r="AU236" s="147" t="s">
        <v>90</v>
      </c>
      <c r="AY236" s="17" t="s">
        <v>158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88</v>
      </c>
      <c r="BK236" s="148">
        <f>ROUND(I236*H236,2)</f>
        <v>0</v>
      </c>
      <c r="BL236" s="17" t="s">
        <v>165</v>
      </c>
      <c r="BM236" s="147" t="s">
        <v>1317</v>
      </c>
    </row>
    <row r="237" spans="2:65" s="1" customFormat="1" ht="48.75">
      <c r="B237" s="32"/>
      <c r="D237" s="149" t="s">
        <v>167</v>
      </c>
      <c r="F237" s="150" t="s">
        <v>477</v>
      </c>
      <c r="I237" s="151"/>
      <c r="L237" s="32"/>
      <c r="M237" s="152"/>
      <c r="T237" s="56"/>
      <c r="AT237" s="17" t="s">
        <v>167</v>
      </c>
      <c r="AU237" s="17" t="s">
        <v>90</v>
      </c>
    </row>
    <row r="238" spans="2:65" s="12" customFormat="1" ht="11.25">
      <c r="B238" s="155"/>
      <c r="D238" s="149" t="s">
        <v>171</v>
      </c>
      <c r="E238" s="156" t="s">
        <v>1</v>
      </c>
      <c r="F238" s="157" t="s">
        <v>1015</v>
      </c>
      <c r="H238" s="156" t="s">
        <v>1</v>
      </c>
      <c r="I238" s="158"/>
      <c r="L238" s="155"/>
      <c r="M238" s="159"/>
      <c r="T238" s="160"/>
      <c r="AT238" s="156" t="s">
        <v>171</v>
      </c>
      <c r="AU238" s="156" t="s">
        <v>90</v>
      </c>
      <c r="AV238" s="12" t="s">
        <v>88</v>
      </c>
      <c r="AW238" s="12" t="s">
        <v>36</v>
      </c>
      <c r="AX238" s="12" t="s">
        <v>80</v>
      </c>
      <c r="AY238" s="156" t="s">
        <v>158</v>
      </c>
    </row>
    <row r="239" spans="2:65" s="12" customFormat="1" ht="11.25">
      <c r="B239" s="155"/>
      <c r="D239" s="149" t="s">
        <v>171</v>
      </c>
      <c r="E239" s="156" t="s">
        <v>1</v>
      </c>
      <c r="F239" s="157" t="s">
        <v>1318</v>
      </c>
      <c r="H239" s="156" t="s">
        <v>1</v>
      </c>
      <c r="I239" s="158"/>
      <c r="L239" s="155"/>
      <c r="M239" s="159"/>
      <c r="T239" s="160"/>
      <c r="AT239" s="156" t="s">
        <v>171</v>
      </c>
      <c r="AU239" s="156" t="s">
        <v>90</v>
      </c>
      <c r="AV239" s="12" t="s">
        <v>88</v>
      </c>
      <c r="AW239" s="12" t="s">
        <v>36</v>
      </c>
      <c r="AX239" s="12" t="s">
        <v>80</v>
      </c>
      <c r="AY239" s="156" t="s">
        <v>158</v>
      </c>
    </row>
    <row r="240" spans="2:65" s="13" customFormat="1" ht="11.25">
      <c r="B240" s="161"/>
      <c r="D240" s="149" t="s">
        <v>171</v>
      </c>
      <c r="E240" s="162" t="s">
        <v>1</v>
      </c>
      <c r="F240" s="163" t="s">
        <v>1319</v>
      </c>
      <c r="H240" s="164">
        <v>5.68</v>
      </c>
      <c r="I240" s="165"/>
      <c r="L240" s="161"/>
      <c r="M240" s="166"/>
      <c r="T240" s="167"/>
      <c r="AT240" s="162" t="s">
        <v>171</v>
      </c>
      <c r="AU240" s="162" t="s">
        <v>90</v>
      </c>
      <c r="AV240" s="13" t="s">
        <v>90</v>
      </c>
      <c r="AW240" s="13" t="s">
        <v>36</v>
      </c>
      <c r="AX240" s="13" t="s">
        <v>80</v>
      </c>
      <c r="AY240" s="162" t="s">
        <v>158</v>
      </c>
    </row>
    <row r="241" spans="2:65" s="14" customFormat="1" ht="11.25">
      <c r="B241" s="168"/>
      <c r="D241" s="149" t="s">
        <v>171</v>
      </c>
      <c r="E241" s="169" t="s">
        <v>1</v>
      </c>
      <c r="F241" s="170" t="s">
        <v>182</v>
      </c>
      <c r="H241" s="171">
        <v>5.68</v>
      </c>
      <c r="I241" s="172"/>
      <c r="L241" s="168"/>
      <c r="M241" s="173"/>
      <c r="T241" s="174"/>
      <c r="AT241" s="169" t="s">
        <v>171</v>
      </c>
      <c r="AU241" s="169" t="s">
        <v>90</v>
      </c>
      <c r="AV241" s="14" t="s">
        <v>165</v>
      </c>
      <c r="AW241" s="14" t="s">
        <v>36</v>
      </c>
      <c r="AX241" s="14" t="s">
        <v>88</v>
      </c>
      <c r="AY241" s="169" t="s">
        <v>158</v>
      </c>
    </row>
    <row r="242" spans="2:65" s="1" customFormat="1" ht="33" customHeight="1">
      <c r="B242" s="32"/>
      <c r="C242" s="136" t="s">
        <v>304</v>
      </c>
      <c r="D242" s="136" t="s">
        <v>160</v>
      </c>
      <c r="E242" s="137" t="s">
        <v>1320</v>
      </c>
      <c r="F242" s="138" t="s">
        <v>1321</v>
      </c>
      <c r="G242" s="139" t="s">
        <v>215</v>
      </c>
      <c r="H242" s="140">
        <v>4.67</v>
      </c>
      <c r="I242" s="141"/>
      <c r="J242" s="142">
        <f>ROUND(I242*H242,2)</f>
        <v>0</v>
      </c>
      <c r="K242" s="138" t="s">
        <v>270</v>
      </c>
      <c r="L242" s="32"/>
      <c r="M242" s="143" t="s">
        <v>1</v>
      </c>
      <c r="N242" s="144" t="s">
        <v>45</v>
      </c>
      <c r="P242" s="145">
        <f>O242*H242</f>
        <v>0</v>
      </c>
      <c r="Q242" s="145">
        <v>3.11388</v>
      </c>
      <c r="R242" s="145">
        <f>Q242*H242</f>
        <v>14.5418196</v>
      </c>
      <c r="S242" s="145">
        <v>0</v>
      </c>
      <c r="T242" s="146">
        <f>S242*H242</f>
        <v>0</v>
      </c>
      <c r="AR242" s="147" t="s">
        <v>165</v>
      </c>
      <c r="AT242" s="147" t="s">
        <v>160</v>
      </c>
      <c r="AU242" s="147" t="s">
        <v>90</v>
      </c>
      <c r="AY242" s="17" t="s">
        <v>158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88</v>
      </c>
      <c r="BK242" s="148">
        <f>ROUND(I242*H242,2)</f>
        <v>0</v>
      </c>
      <c r="BL242" s="17" t="s">
        <v>165</v>
      </c>
      <c r="BM242" s="147" t="s">
        <v>1322</v>
      </c>
    </row>
    <row r="243" spans="2:65" s="1" customFormat="1" ht="48.75">
      <c r="B243" s="32"/>
      <c r="D243" s="149" t="s">
        <v>167</v>
      </c>
      <c r="F243" s="150" t="s">
        <v>477</v>
      </c>
      <c r="I243" s="151"/>
      <c r="L243" s="32"/>
      <c r="M243" s="152"/>
      <c r="T243" s="56"/>
      <c r="AT243" s="17" t="s">
        <v>167</v>
      </c>
      <c r="AU243" s="17" t="s">
        <v>90</v>
      </c>
    </row>
    <row r="244" spans="2:65" s="12" customFormat="1" ht="11.25">
      <c r="B244" s="155"/>
      <c r="D244" s="149" t="s">
        <v>171</v>
      </c>
      <c r="E244" s="156" t="s">
        <v>1</v>
      </c>
      <c r="F244" s="157" t="s">
        <v>1015</v>
      </c>
      <c r="H244" s="156" t="s">
        <v>1</v>
      </c>
      <c r="I244" s="158"/>
      <c r="L244" s="155"/>
      <c r="M244" s="159"/>
      <c r="T244" s="160"/>
      <c r="AT244" s="156" t="s">
        <v>171</v>
      </c>
      <c r="AU244" s="156" t="s">
        <v>90</v>
      </c>
      <c r="AV244" s="12" t="s">
        <v>88</v>
      </c>
      <c r="AW244" s="12" t="s">
        <v>36</v>
      </c>
      <c r="AX244" s="12" t="s">
        <v>80</v>
      </c>
      <c r="AY244" s="156" t="s">
        <v>158</v>
      </c>
    </row>
    <row r="245" spans="2:65" s="12" customFormat="1" ht="11.25">
      <c r="B245" s="155"/>
      <c r="D245" s="149" t="s">
        <v>171</v>
      </c>
      <c r="E245" s="156" t="s">
        <v>1</v>
      </c>
      <c r="F245" s="157" t="s">
        <v>1318</v>
      </c>
      <c r="H245" s="156" t="s">
        <v>1</v>
      </c>
      <c r="I245" s="158"/>
      <c r="L245" s="155"/>
      <c r="M245" s="159"/>
      <c r="T245" s="160"/>
      <c r="AT245" s="156" t="s">
        <v>171</v>
      </c>
      <c r="AU245" s="156" t="s">
        <v>90</v>
      </c>
      <c r="AV245" s="12" t="s">
        <v>88</v>
      </c>
      <c r="AW245" s="12" t="s">
        <v>36</v>
      </c>
      <c r="AX245" s="12" t="s">
        <v>80</v>
      </c>
      <c r="AY245" s="156" t="s">
        <v>158</v>
      </c>
    </row>
    <row r="246" spans="2:65" s="13" customFormat="1" ht="11.25">
      <c r="B246" s="161"/>
      <c r="D246" s="149" t="s">
        <v>171</v>
      </c>
      <c r="E246" s="162" t="s">
        <v>1</v>
      </c>
      <c r="F246" s="163" t="s">
        <v>1323</v>
      </c>
      <c r="H246" s="164">
        <v>4.67</v>
      </c>
      <c r="I246" s="165"/>
      <c r="L246" s="161"/>
      <c r="M246" s="166"/>
      <c r="T246" s="167"/>
      <c r="AT246" s="162" t="s">
        <v>171</v>
      </c>
      <c r="AU246" s="162" t="s">
        <v>90</v>
      </c>
      <c r="AV246" s="13" t="s">
        <v>90</v>
      </c>
      <c r="AW246" s="13" t="s">
        <v>36</v>
      </c>
      <c r="AX246" s="13" t="s">
        <v>80</v>
      </c>
      <c r="AY246" s="162" t="s">
        <v>158</v>
      </c>
    </row>
    <row r="247" spans="2:65" s="14" customFormat="1" ht="11.25">
      <c r="B247" s="168"/>
      <c r="D247" s="149" t="s">
        <v>171</v>
      </c>
      <c r="E247" s="169" t="s">
        <v>1</v>
      </c>
      <c r="F247" s="170" t="s">
        <v>182</v>
      </c>
      <c r="H247" s="171">
        <v>4.67</v>
      </c>
      <c r="I247" s="172"/>
      <c r="L247" s="168"/>
      <c r="M247" s="173"/>
      <c r="T247" s="174"/>
      <c r="AT247" s="169" t="s">
        <v>171</v>
      </c>
      <c r="AU247" s="169" t="s">
        <v>90</v>
      </c>
      <c r="AV247" s="14" t="s">
        <v>165</v>
      </c>
      <c r="AW247" s="14" t="s">
        <v>36</v>
      </c>
      <c r="AX247" s="14" t="s">
        <v>88</v>
      </c>
      <c r="AY247" s="169" t="s">
        <v>158</v>
      </c>
    </row>
    <row r="248" spans="2:65" s="1" customFormat="1" ht="24.2" customHeight="1">
      <c r="B248" s="32"/>
      <c r="C248" s="136" t="s">
        <v>311</v>
      </c>
      <c r="D248" s="136" t="s">
        <v>160</v>
      </c>
      <c r="E248" s="137" t="s">
        <v>494</v>
      </c>
      <c r="F248" s="138" t="s">
        <v>495</v>
      </c>
      <c r="G248" s="139" t="s">
        <v>215</v>
      </c>
      <c r="H248" s="140">
        <v>7.56</v>
      </c>
      <c r="I248" s="141"/>
      <c r="J248" s="142">
        <f>ROUND(I248*H248,2)</f>
        <v>0</v>
      </c>
      <c r="K248" s="138" t="s">
        <v>164</v>
      </c>
      <c r="L248" s="32"/>
      <c r="M248" s="143" t="s">
        <v>1</v>
      </c>
      <c r="N248" s="144" t="s">
        <v>45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165</v>
      </c>
      <c r="AT248" s="147" t="s">
        <v>160</v>
      </c>
      <c r="AU248" s="147" t="s">
        <v>90</v>
      </c>
      <c r="AY248" s="17" t="s">
        <v>158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88</v>
      </c>
      <c r="BK248" s="148">
        <f>ROUND(I248*H248,2)</f>
        <v>0</v>
      </c>
      <c r="BL248" s="17" t="s">
        <v>165</v>
      </c>
      <c r="BM248" s="147" t="s">
        <v>1324</v>
      </c>
    </row>
    <row r="249" spans="2:65" s="1" customFormat="1" ht="39">
      <c r="B249" s="32"/>
      <c r="D249" s="149" t="s">
        <v>167</v>
      </c>
      <c r="F249" s="150" t="s">
        <v>1020</v>
      </c>
      <c r="I249" s="151"/>
      <c r="L249" s="32"/>
      <c r="M249" s="152"/>
      <c r="T249" s="56"/>
      <c r="AT249" s="17" t="s">
        <v>167</v>
      </c>
      <c r="AU249" s="17" t="s">
        <v>90</v>
      </c>
    </row>
    <row r="250" spans="2:65" s="1" customFormat="1" ht="11.25">
      <c r="B250" s="32"/>
      <c r="D250" s="153" t="s">
        <v>169</v>
      </c>
      <c r="F250" s="154" t="s">
        <v>498</v>
      </c>
      <c r="I250" s="151"/>
      <c r="L250" s="32"/>
      <c r="M250" s="152"/>
      <c r="T250" s="56"/>
      <c r="AT250" s="17" t="s">
        <v>169</v>
      </c>
      <c r="AU250" s="17" t="s">
        <v>90</v>
      </c>
    </row>
    <row r="251" spans="2:65" s="12" customFormat="1" ht="11.25">
      <c r="B251" s="155"/>
      <c r="D251" s="149" t="s">
        <v>171</v>
      </c>
      <c r="E251" s="156" t="s">
        <v>1</v>
      </c>
      <c r="F251" s="157" t="s">
        <v>1325</v>
      </c>
      <c r="H251" s="156" t="s">
        <v>1</v>
      </c>
      <c r="I251" s="158"/>
      <c r="L251" s="155"/>
      <c r="M251" s="159"/>
      <c r="T251" s="160"/>
      <c r="AT251" s="156" t="s">
        <v>171</v>
      </c>
      <c r="AU251" s="156" t="s">
        <v>90</v>
      </c>
      <c r="AV251" s="12" t="s">
        <v>88</v>
      </c>
      <c r="AW251" s="12" t="s">
        <v>36</v>
      </c>
      <c r="AX251" s="12" t="s">
        <v>80</v>
      </c>
      <c r="AY251" s="156" t="s">
        <v>158</v>
      </c>
    </row>
    <row r="252" spans="2:65" s="12" customFormat="1" ht="11.25">
      <c r="B252" s="155"/>
      <c r="D252" s="149" t="s">
        <v>171</v>
      </c>
      <c r="E252" s="156" t="s">
        <v>1</v>
      </c>
      <c r="F252" s="157" t="s">
        <v>1326</v>
      </c>
      <c r="H252" s="156" t="s">
        <v>1</v>
      </c>
      <c r="I252" s="158"/>
      <c r="L252" s="155"/>
      <c r="M252" s="159"/>
      <c r="T252" s="160"/>
      <c r="AT252" s="156" t="s">
        <v>171</v>
      </c>
      <c r="AU252" s="156" t="s">
        <v>90</v>
      </c>
      <c r="AV252" s="12" t="s">
        <v>88</v>
      </c>
      <c r="AW252" s="12" t="s">
        <v>36</v>
      </c>
      <c r="AX252" s="12" t="s">
        <v>80</v>
      </c>
      <c r="AY252" s="156" t="s">
        <v>158</v>
      </c>
    </row>
    <row r="253" spans="2:65" s="13" customFormat="1" ht="11.25">
      <c r="B253" s="161"/>
      <c r="D253" s="149" t="s">
        <v>171</v>
      </c>
      <c r="E253" s="162" t="s">
        <v>1</v>
      </c>
      <c r="F253" s="163" t="s">
        <v>1327</v>
      </c>
      <c r="H253" s="164">
        <v>7.56</v>
      </c>
      <c r="I253" s="165"/>
      <c r="L253" s="161"/>
      <c r="M253" s="166"/>
      <c r="T253" s="167"/>
      <c r="AT253" s="162" t="s">
        <v>171</v>
      </c>
      <c r="AU253" s="162" t="s">
        <v>90</v>
      </c>
      <c r="AV253" s="13" t="s">
        <v>90</v>
      </c>
      <c r="AW253" s="13" t="s">
        <v>36</v>
      </c>
      <c r="AX253" s="13" t="s">
        <v>80</v>
      </c>
      <c r="AY253" s="162" t="s">
        <v>158</v>
      </c>
    </row>
    <row r="254" spans="2:65" s="14" customFormat="1" ht="11.25">
      <c r="B254" s="168"/>
      <c r="D254" s="149" t="s">
        <v>171</v>
      </c>
      <c r="E254" s="169" t="s">
        <v>1</v>
      </c>
      <c r="F254" s="170" t="s">
        <v>182</v>
      </c>
      <c r="H254" s="171">
        <v>7.56</v>
      </c>
      <c r="I254" s="172"/>
      <c r="L254" s="168"/>
      <c r="M254" s="173"/>
      <c r="T254" s="174"/>
      <c r="AT254" s="169" t="s">
        <v>171</v>
      </c>
      <c r="AU254" s="169" t="s">
        <v>90</v>
      </c>
      <c r="AV254" s="14" t="s">
        <v>165</v>
      </c>
      <c r="AW254" s="14" t="s">
        <v>36</v>
      </c>
      <c r="AX254" s="14" t="s">
        <v>88</v>
      </c>
      <c r="AY254" s="169" t="s">
        <v>158</v>
      </c>
    </row>
    <row r="255" spans="2:65" s="1" customFormat="1" ht="21.75" customHeight="1">
      <c r="B255" s="32"/>
      <c r="C255" s="136" t="s">
        <v>318</v>
      </c>
      <c r="D255" s="136" t="s">
        <v>160</v>
      </c>
      <c r="E255" s="137" t="s">
        <v>510</v>
      </c>
      <c r="F255" s="138" t="s">
        <v>511</v>
      </c>
      <c r="G255" s="139" t="s">
        <v>163</v>
      </c>
      <c r="H255" s="140">
        <v>5.21</v>
      </c>
      <c r="I255" s="141"/>
      <c r="J255" s="142">
        <f>ROUND(I255*H255,2)</f>
        <v>0</v>
      </c>
      <c r="K255" s="138" t="s">
        <v>164</v>
      </c>
      <c r="L255" s="32"/>
      <c r="M255" s="143" t="s">
        <v>1</v>
      </c>
      <c r="N255" s="144" t="s">
        <v>45</v>
      </c>
      <c r="P255" s="145">
        <f>O255*H255</f>
        <v>0</v>
      </c>
      <c r="Q255" s="145">
        <v>8.6499999999999997E-3</v>
      </c>
      <c r="R255" s="145">
        <f>Q255*H255</f>
        <v>4.5066499999999995E-2</v>
      </c>
      <c r="S255" s="145">
        <v>0</v>
      </c>
      <c r="T255" s="146">
        <f>S255*H255</f>
        <v>0</v>
      </c>
      <c r="AR255" s="147" t="s">
        <v>165</v>
      </c>
      <c r="AT255" s="147" t="s">
        <v>160</v>
      </c>
      <c r="AU255" s="147" t="s">
        <v>90</v>
      </c>
      <c r="AY255" s="17" t="s">
        <v>158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88</v>
      </c>
      <c r="BK255" s="148">
        <f>ROUND(I255*H255,2)</f>
        <v>0</v>
      </c>
      <c r="BL255" s="17" t="s">
        <v>165</v>
      </c>
      <c r="BM255" s="147" t="s">
        <v>1328</v>
      </c>
    </row>
    <row r="256" spans="2:65" s="1" customFormat="1" ht="39">
      <c r="B256" s="32"/>
      <c r="D256" s="149" t="s">
        <v>167</v>
      </c>
      <c r="F256" s="150" t="s">
        <v>525</v>
      </c>
      <c r="I256" s="151"/>
      <c r="L256" s="32"/>
      <c r="M256" s="152"/>
      <c r="T256" s="56"/>
      <c r="AT256" s="17" t="s">
        <v>167</v>
      </c>
      <c r="AU256" s="17" t="s">
        <v>90</v>
      </c>
    </row>
    <row r="257" spans="2:65" s="1" customFormat="1" ht="11.25">
      <c r="B257" s="32"/>
      <c r="D257" s="153" t="s">
        <v>169</v>
      </c>
      <c r="F257" s="154" t="s">
        <v>514</v>
      </c>
      <c r="I257" s="151"/>
      <c r="L257" s="32"/>
      <c r="M257" s="152"/>
      <c r="T257" s="56"/>
      <c r="AT257" s="17" t="s">
        <v>169</v>
      </c>
      <c r="AU257" s="17" t="s">
        <v>90</v>
      </c>
    </row>
    <row r="258" spans="2:65" s="12" customFormat="1" ht="11.25">
      <c r="B258" s="155"/>
      <c r="D258" s="149" t="s">
        <v>171</v>
      </c>
      <c r="E258" s="156" t="s">
        <v>1</v>
      </c>
      <c r="F258" s="157" t="s">
        <v>1329</v>
      </c>
      <c r="H258" s="156" t="s">
        <v>1</v>
      </c>
      <c r="I258" s="158"/>
      <c r="L258" s="155"/>
      <c r="M258" s="159"/>
      <c r="T258" s="160"/>
      <c r="AT258" s="156" t="s">
        <v>171</v>
      </c>
      <c r="AU258" s="156" t="s">
        <v>90</v>
      </c>
      <c r="AV258" s="12" t="s">
        <v>88</v>
      </c>
      <c r="AW258" s="12" t="s">
        <v>36</v>
      </c>
      <c r="AX258" s="12" t="s">
        <v>80</v>
      </c>
      <c r="AY258" s="156" t="s">
        <v>158</v>
      </c>
    </row>
    <row r="259" spans="2:65" s="13" customFormat="1" ht="11.25">
      <c r="B259" s="161"/>
      <c r="D259" s="149" t="s">
        <v>171</v>
      </c>
      <c r="E259" s="162" t="s">
        <v>1</v>
      </c>
      <c r="F259" s="163" t="s">
        <v>1330</v>
      </c>
      <c r="H259" s="164">
        <v>5.21</v>
      </c>
      <c r="I259" s="165"/>
      <c r="L259" s="161"/>
      <c r="M259" s="166"/>
      <c r="T259" s="167"/>
      <c r="AT259" s="162" t="s">
        <v>171</v>
      </c>
      <c r="AU259" s="162" t="s">
        <v>90</v>
      </c>
      <c r="AV259" s="13" t="s">
        <v>90</v>
      </c>
      <c r="AW259" s="13" t="s">
        <v>36</v>
      </c>
      <c r="AX259" s="13" t="s">
        <v>80</v>
      </c>
      <c r="AY259" s="162" t="s">
        <v>158</v>
      </c>
    </row>
    <row r="260" spans="2:65" s="14" customFormat="1" ht="11.25">
      <c r="B260" s="168"/>
      <c r="D260" s="149" t="s">
        <v>171</v>
      </c>
      <c r="E260" s="169" t="s">
        <v>1</v>
      </c>
      <c r="F260" s="170" t="s">
        <v>182</v>
      </c>
      <c r="H260" s="171">
        <v>5.21</v>
      </c>
      <c r="I260" s="172"/>
      <c r="L260" s="168"/>
      <c r="M260" s="173"/>
      <c r="T260" s="174"/>
      <c r="AT260" s="169" t="s">
        <v>171</v>
      </c>
      <c r="AU260" s="169" t="s">
        <v>90</v>
      </c>
      <c r="AV260" s="14" t="s">
        <v>165</v>
      </c>
      <c r="AW260" s="14" t="s">
        <v>36</v>
      </c>
      <c r="AX260" s="14" t="s">
        <v>88</v>
      </c>
      <c r="AY260" s="169" t="s">
        <v>158</v>
      </c>
    </row>
    <row r="261" spans="2:65" s="1" customFormat="1" ht="21.75" customHeight="1">
      <c r="B261" s="32"/>
      <c r="C261" s="136" t="s">
        <v>325</v>
      </c>
      <c r="D261" s="136" t="s">
        <v>160</v>
      </c>
      <c r="E261" s="137" t="s">
        <v>529</v>
      </c>
      <c r="F261" s="138" t="s">
        <v>530</v>
      </c>
      <c r="G261" s="139" t="s">
        <v>163</v>
      </c>
      <c r="H261" s="140">
        <v>5.21</v>
      </c>
      <c r="I261" s="141"/>
      <c r="J261" s="142">
        <f>ROUND(I261*H261,2)</f>
        <v>0</v>
      </c>
      <c r="K261" s="138" t="s">
        <v>164</v>
      </c>
      <c r="L261" s="32"/>
      <c r="M261" s="143" t="s">
        <v>1</v>
      </c>
      <c r="N261" s="144" t="s">
        <v>45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165</v>
      </c>
      <c r="AT261" s="147" t="s">
        <v>160</v>
      </c>
      <c r="AU261" s="147" t="s">
        <v>90</v>
      </c>
      <c r="AY261" s="17" t="s">
        <v>158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7" t="s">
        <v>88</v>
      </c>
      <c r="BK261" s="148">
        <f>ROUND(I261*H261,2)</f>
        <v>0</v>
      </c>
      <c r="BL261" s="17" t="s">
        <v>165</v>
      </c>
      <c r="BM261" s="147" t="s">
        <v>1331</v>
      </c>
    </row>
    <row r="262" spans="2:65" s="1" customFormat="1" ht="48.75">
      <c r="B262" s="32"/>
      <c r="D262" s="149" t="s">
        <v>167</v>
      </c>
      <c r="F262" s="150" t="s">
        <v>1028</v>
      </c>
      <c r="I262" s="151"/>
      <c r="L262" s="32"/>
      <c r="M262" s="152"/>
      <c r="T262" s="56"/>
      <c r="AT262" s="17" t="s">
        <v>167</v>
      </c>
      <c r="AU262" s="17" t="s">
        <v>90</v>
      </c>
    </row>
    <row r="263" spans="2:65" s="1" customFormat="1" ht="11.25">
      <c r="B263" s="32"/>
      <c r="D263" s="153" t="s">
        <v>169</v>
      </c>
      <c r="F263" s="154" t="s">
        <v>533</v>
      </c>
      <c r="I263" s="151"/>
      <c r="L263" s="32"/>
      <c r="M263" s="152"/>
      <c r="T263" s="56"/>
      <c r="AT263" s="17" t="s">
        <v>169</v>
      </c>
      <c r="AU263" s="17" t="s">
        <v>90</v>
      </c>
    </row>
    <row r="264" spans="2:65" s="1" customFormat="1" ht="24.2" customHeight="1">
      <c r="B264" s="32"/>
      <c r="C264" s="136" t="s">
        <v>7</v>
      </c>
      <c r="D264" s="136" t="s">
        <v>160</v>
      </c>
      <c r="E264" s="137" t="s">
        <v>556</v>
      </c>
      <c r="F264" s="138" t="s">
        <v>557</v>
      </c>
      <c r="G264" s="139" t="s">
        <v>339</v>
      </c>
      <c r="H264" s="140">
        <v>0.59899999999999998</v>
      </c>
      <c r="I264" s="141"/>
      <c r="J264" s="142">
        <f>ROUND(I264*H264,2)</f>
        <v>0</v>
      </c>
      <c r="K264" s="138" t="s">
        <v>164</v>
      </c>
      <c r="L264" s="32"/>
      <c r="M264" s="143" t="s">
        <v>1</v>
      </c>
      <c r="N264" s="144" t="s">
        <v>45</v>
      </c>
      <c r="P264" s="145">
        <f>O264*H264</f>
        <v>0</v>
      </c>
      <c r="Q264" s="145">
        <v>1.03955</v>
      </c>
      <c r="R264" s="145">
        <f>Q264*H264</f>
        <v>0.62269045000000001</v>
      </c>
      <c r="S264" s="145">
        <v>0</v>
      </c>
      <c r="T264" s="146">
        <f>S264*H264</f>
        <v>0</v>
      </c>
      <c r="AR264" s="147" t="s">
        <v>165</v>
      </c>
      <c r="AT264" s="147" t="s">
        <v>160</v>
      </c>
      <c r="AU264" s="147" t="s">
        <v>90</v>
      </c>
      <c r="AY264" s="17" t="s">
        <v>158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88</v>
      </c>
      <c r="BK264" s="148">
        <f>ROUND(I264*H264,2)</f>
        <v>0</v>
      </c>
      <c r="BL264" s="17" t="s">
        <v>165</v>
      </c>
      <c r="BM264" s="147" t="s">
        <v>1332</v>
      </c>
    </row>
    <row r="265" spans="2:65" s="1" customFormat="1" ht="39">
      <c r="B265" s="32"/>
      <c r="D265" s="149" t="s">
        <v>167</v>
      </c>
      <c r="F265" s="150" t="s">
        <v>1036</v>
      </c>
      <c r="I265" s="151"/>
      <c r="L265" s="32"/>
      <c r="M265" s="152"/>
      <c r="T265" s="56"/>
      <c r="AT265" s="17" t="s">
        <v>167</v>
      </c>
      <c r="AU265" s="17" t="s">
        <v>90</v>
      </c>
    </row>
    <row r="266" spans="2:65" s="1" customFormat="1" ht="11.25">
      <c r="B266" s="32"/>
      <c r="D266" s="153" t="s">
        <v>169</v>
      </c>
      <c r="F266" s="154" t="s">
        <v>560</v>
      </c>
      <c r="I266" s="151"/>
      <c r="L266" s="32"/>
      <c r="M266" s="152"/>
      <c r="T266" s="56"/>
      <c r="AT266" s="17" t="s">
        <v>169</v>
      </c>
      <c r="AU266" s="17" t="s">
        <v>90</v>
      </c>
    </row>
    <row r="267" spans="2:65" s="1" customFormat="1" ht="19.5">
      <c r="B267" s="32"/>
      <c r="D267" s="149" t="s">
        <v>195</v>
      </c>
      <c r="F267" s="175" t="s">
        <v>219</v>
      </c>
      <c r="I267" s="151"/>
      <c r="L267" s="32"/>
      <c r="M267" s="152"/>
      <c r="T267" s="56"/>
      <c r="AT267" s="17" t="s">
        <v>195</v>
      </c>
      <c r="AU267" s="17" t="s">
        <v>90</v>
      </c>
    </row>
    <row r="268" spans="2:65" s="12" customFormat="1" ht="11.25">
      <c r="B268" s="155"/>
      <c r="D268" s="149" t="s">
        <v>171</v>
      </c>
      <c r="E268" s="156" t="s">
        <v>1</v>
      </c>
      <c r="F268" s="157" t="s">
        <v>1333</v>
      </c>
      <c r="H268" s="156" t="s">
        <v>1</v>
      </c>
      <c r="I268" s="158"/>
      <c r="L268" s="155"/>
      <c r="M268" s="159"/>
      <c r="T268" s="160"/>
      <c r="AT268" s="156" t="s">
        <v>171</v>
      </c>
      <c r="AU268" s="156" t="s">
        <v>90</v>
      </c>
      <c r="AV268" s="12" t="s">
        <v>88</v>
      </c>
      <c r="AW268" s="12" t="s">
        <v>36</v>
      </c>
      <c r="AX268" s="12" t="s">
        <v>80</v>
      </c>
      <c r="AY268" s="156" t="s">
        <v>158</v>
      </c>
    </row>
    <row r="269" spans="2:65" s="12" customFormat="1" ht="11.25">
      <c r="B269" s="155"/>
      <c r="D269" s="149" t="s">
        <v>171</v>
      </c>
      <c r="E269" s="156" t="s">
        <v>1</v>
      </c>
      <c r="F269" s="157" t="s">
        <v>561</v>
      </c>
      <c r="H269" s="156" t="s">
        <v>1</v>
      </c>
      <c r="I269" s="158"/>
      <c r="L269" s="155"/>
      <c r="M269" s="159"/>
      <c r="T269" s="160"/>
      <c r="AT269" s="156" t="s">
        <v>171</v>
      </c>
      <c r="AU269" s="156" t="s">
        <v>90</v>
      </c>
      <c r="AV269" s="12" t="s">
        <v>88</v>
      </c>
      <c r="AW269" s="12" t="s">
        <v>36</v>
      </c>
      <c r="AX269" s="12" t="s">
        <v>80</v>
      </c>
      <c r="AY269" s="156" t="s">
        <v>158</v>
      </c>
    </row>
    <row r="270" spans="2:65" s="13" customFormat="1" ht="11.25">
      <c r="B270" s="161"/>
      <c r="D270" s="149" t="s">
        <v>171</v>
      </c>
      <c r="E270" s="162" t="s">
        <v>1</v>
      </c>
      <c r="F270" s="163" t="s">
        <v>1334</v>
      </c>
      <c r="H270" s="164">
        <v>0.59899999999999998</v>
      </c>
      <c r="I270" s="165"/>
      <c r="L270" s="161"/>
      <c r="M270" s="166"/>
      <c r="T270" s="167"/>
      <c r="AT270" s="162" t="s">
        <v>171</v>
      </c>
      <c r="AU270" s="162" t="s">
        <v>90</v>
      </c>
      <c r="AV270" s="13" t="s">
        <v>90</v>
      </c>
      <c r="AW270" s="13" t="s">
        <v>36</v>
      </c>
      <c r="AX270" s="13" t="s">
        <v>80</v>
      </c>
      <c r="AY270" s="162" t="s">
        <v>158</v>
      </c>
    </row>
    <row r="271" spans="2:65" s="14" customFormat="1" ht="11.25">
      <c r="B271" s="168"/>
      <c r="D271" s="149" t="s">
        <v>171</v>
      </c>
      <c r="E271" s="169" t="s">
        <v>1</v>
      </c>
      <c r="F271" s="170" t="s">
        <v>182</v>
      </c>
      <c r="H271" s="171">
        <v>0.59899999999999998</v>
      </c>
      <c r="I271" s="172"/>
      <c r="L271" s="168"/>
      <c r="M271" s="173"/>
      <c r="T271" s="174"/>
      <c r="AT271" s="169" t="s">
        <v>171</v>
      </c>
      <c r="AU271" s="169" t="s">
        <v>90</v>
      </c>
      <c r="AV271" s="14" t="s">
        <v>165</v>
      </c>
      <c r="AW271" s="14" t="s">
        <v>36</v>
      </c>
      <c r="AX271" s="14" t="s">
        <v>88</v>
      </c>
      <c r="AY271" s="169" t="s">
        <v>158</v>
      </c>
    </row>
    <row r="272" spans="2:65" s="11" customFormat="1" ht="22.9" customHeight="1">
      <c r="B272" s="124"/>
      <c r="D272" s="125" t="s">
        <v>79</v>
      </c>
      <c r="E272" s="134" t="s">
        <v>165</v>
      </c>
      <c r="F272" s="134" t="s">
        <v>563</v>
      </c>
      <c r="I272" s="127"/>
      <c r="J272" s="135">
        <f>BK272</f>
        <v>0</v>
      </c>
      <c r="L272" s="124"/>
      <c r="M272" s="129"/>
      <c r="P272" s="130">
        <f>SUM(P273:P289)</f>
        <v>0</v>
      </c>
      <c r="R272" s="130">
        <f>SUM(R273:R289)</f>
        <v>8.4062999999999999</v>
      </c>
      <c r="T272" s="131">
        <f>SUM(T273:T289)</f>
        <v>0</v>
      </c>
      <c r="AR272" s="125" t="s">
        <v>88</v>
      </c>
      <c r="AT272" s="132" t="s">
        <v>79</v>
      </c>
      <c r="AU272" s="132" t="s">
        <v>88</v>
      </c>
      <c r="AY272" s="125" t="s">
        <v>158</v>
      </c>
      <c r="BK272" s="133">
        <f>SUM(BK273:BK289)</f>
        <v>0</v>
      </c>
    </row>
    <row r="273" spans="2:65" s="1" customFormat="1" ht="33" customHeight="1">
      <c r="B273" s="32"/>
      <c r="C273" s="136" t="s">
        <v>346</v>
      </c>
      <c r="D273" s="136" t="s">
        <v>160</v>
      </c>
      <c r="E273" s="137" t="s">
        <v>578</v>
      </c>
      <c r="F273" s="138" t="s">
        <v>579</v>
      </c>
      <c r="G273" s="139" t="s">
        <v>215</v>
      </c>
      <c r="H273" s="140">
        <v>3.93</v>
      </c>
      <c r="I273" s="141"/>
      <c r="J273" s="142">
        <f>ROUND(I273*H273,2)</f>
        <v>0</v>
      </c>
      <c r="K273" s="138" t="s">
        <v>164</v>
      </c>
      <c r="L273" s="32"/>
      <c r="M273" s="143" t="s">
        <v>1</v>
      </c>
      <c r="N273" s="144" t="s">
        <v>45</v>
      </c>
      <c r="P273" s="145">
        <f>O273*H273</f>
        <v>0</v>
      </c>
      <c r="Q273" s="145">
        <v>0</v>
      </c>
      <c r="R273" s="145">
        <f>Q273*H273</f>
        <v>0</v>
      </c>
      <c r="S273" s="145">
        <v>0</v>
      </c>
      <c r="T273" s="146">
        <f>S273*H273</f>
        <v>0</v>
      </c>
      <c r="AR273" s="147" t="s">
        <v>165</v>
      </c>
      <c r="AT273" s="147" t="s">
        <v>160</v>
      </c>
      <c r="AU273" s="147" t="s">
        <v>90</v>
      </c>
      <c r="AY273" s="17" t="s">
        <v>158</v>
      </c>
      <c r="BE273" s="148">
        <f>IF(N273="základní",J273,0)</f>
        <v>0</v>
      </c>
      <c r="BF273" s="148">
        <f>IF(N273="snížená",J273,0)</f>
        <v>0</v>
      </c>
      <c r="BG273" s="148">
        <f>IF(N273="zákl. přenesená",J273,0)</f>
        <v>0</v>
      </c>
      <c r="BH273" s="148">
        <f>IF(N273="sníž. přenesená",J273,0)</f>
        <v>0</v>
      </c>
      <c r="BI273" s="148">
        <f>IF(N273="nulová",J273,0)</f>
        <v>0</v>
      </c>
      <c r="BJ273" s="17" t="s">
        <v>88</v>
      </c>
      <c r="BK273" s="148">
        <f>ROUND(I273*H273,2)</f>
        <v>0</v>
      </c>
      <c r="BL273" s="17" t="s">
        <v>165</v>
      </c>
      <c r="BM273" s="147" t="s">
        <v>1335</v>
      </c>
    </row>
    <row r="274" spans="2:65" s="1" customFormat="1" ht="29.25">
      <c r="B274" s="32"/>
      <c r="D274" s="149" t="s">
        <v>167</v>
      </c>
      <c r="F274" s="150" t="s">
        <v>581</v>
      </c>
      <c r="I274" s="151"/>
      <c r="L274" s="32"/>
      <c r="M274" s="152"/>
      <c r="T274" s="56"/>
      <c r="AT274" s="17" t="s">
        <v>167</v>
      </c>
      <c r="AU274" s="17" t="s">
        <v>90</v>
      </c>
    </row>
    <row r="275" spans="2:65" s="1" customFormat="1" ht="11.25">
      <c r="B275" s="32"/>
      <c r="D275" s="153" t="s">
        <v>169</v>
      </c>
      <c r="F275" s="154" t="s">
        <v>582</v>
      </c>
      <c r="I275" s="151"/>
      <c r="L275" s="32"/>
      <c r="M275" s="152"/>
      <c r="T275" s="56"/>
      <c r="AT275" s="17" t="s">
        <v>169</v>
      </c>
      <c r="AU275" s="17" t="s">
        <v>90</v>
      </c>
    </row>
    <row r="276" spans="2:65" s="12" customFormat="1" ht="11.25">
      <c r="B276" s="155"/>
      <c r="D276" s="149" t="s">
        <v>171</v>
      </c>
      <c r="E276" s="156" t="s">
        <v>1</v>
      </c>
      <c r="F276" s="157" t="s">
        <v>1015</v>
      </c>
      <c r="H276" s="156" t="s">
        <v>1</v>
      </c>
      <c r="I276" s="158"/>
      <c r="L276" s="155"/>
      <c r="M276" s="159"/>
      <c r="T276" s="160"/>
      <c r="AT276" s="156" t="s">
        <v>171</v>
      </c>
      <c r="AU276" s="156" t="s">
        <v>90</v>
      </c>
      <c r="AV276" s="12" t="s">
        <v>88</v>
      </c>
      <c r="AW276" s="12" t="s">
        <v>36</v>
      </c>
      <c r="AX276" s="12" t="s">
        <v>80</v>
      </c>
      <c r="AY276" s="156" t="s">
        <v>158</v>
      </c>
    </row>
    <row r="277" spans="2:65" s="12" customFormat="1" ht="11.25">
      <c r="B277" s="155"/>
      <c r="D277" s="149" t="s">
        <v>171</v>
      </c>
      <c r="E277" s="156" t="s">
        <v>1</v>
      </c>
      <c r="F277" s="157" t="s">
        <v>584</v>
      </c>
      <c r="H277" s="156" t="s">
        <v>1</v>
      </c>
      <c r="I277" s="158"/>
      <c r="L277" s="155"/>
      <c r="M277" s="159"/>
      <c r="T277" s="160"/>
      <c r="AT277" s="156" t="s">
        <v>171</v>
      </c>
      <c r="AU277" s="156" t="s">
        <v>90</v>
      </c>
      <c r="AV277" s="12" t="s">
        <v>88</v>
      </c>
      <c r="AW277" s="12" t="s">
        <v>36</v>
      </c>
      <c r="AX277" s="12" t="s">
        <v>80</v>
      </c>
      <c r="AY277" s="156" t="s">
        <v>158</v>
      </c>
    </row>
    <row r="278" spans="2:65" s="13" customFormat="1" ht="11.25">
      <c r="B278" s="161"/>
      <c r="D278" s="149" t="s">
        <v>171</v>
      </c>
      <c r="E278" s="162" t="s">
        <v>1</v>
      </c>
      <c r="F278" s="163" t="s">
        <v>1336</v>
      </c>
      <c r="H278" s="164">
        <v>3.93</v>
      </c>
      <c r="I278" s="165"/>
      <c r="L278" s="161"/>
      <c r="M278" s="166"/>
      <c r="T278" s="167"/>
      <c r="AT278" s="162" t="s">
        <v>171</v>
      </c>
      <c r="AU278" s="162" t="s">
        <v>90</v>
      </c>
      <c r="AV278" s="13" t="s">
        <v>90</v>
      </c>
      <c r="AW278" s="13" t="s">
        <v>36</v>
      </c>
      <c r="AX278" s="13" t="s">
        <v>80</v>
      </c>
      <c r="AY278" s="162" t="s">
        <v>158</v>
      </c>
    </row>
    <row r="279" spans="2:65" s="14" customFormat="1" ht="11.25">
      <c r="B279" s="168"/>
      <c r="D279" s="149" t="s">
        <v>171</v>
      </c>
      <c r="E279" s="169" t="s">
        <v>1</v>
      </c>
      <c r="F279" s="170" t="s">
        <v>182</v>
      </c>
      <c r="H279" s="171">
        <v>3.93</v>
      </c>
      <c r="I279" s="172"/>
      <c r="L279" s="168"/>
      <c r="M279" s="173"/>
      <c r="T279" s="174"/>
      <c r="AT279" s="169" t="s">
        <v>171</v>
      </c>
      <c r="AU279" s="169" t="s">
        <v>90</v>
      </c>
      <c r="AV279" s="14" t="s">
        <v>165</v>
      </c>
      <c r="AW279" s="14" t="s">
        <v>36</v>
      </c>
      <c r="AX279" s="14" t="s">
        <v>88</v>
      </c>
      <c r="AY279" s="169" t="s">
        <v>158</v>
      </c>
    </row>
    <row r="280" spans="2:65" s="1" customFormat="1" ht="24.2" customHeight="1">
      <c r="B280" s="32"/>
      <c r="C280" s="136" t="s">
        <v>353</v>
      </c>
      <c r="D280" s="136" t="s">
        <v>160</v>
      </c>
      <c r="E280" s="137" t="s">
        <v>623</v>
      </c>
      <c r="F280" s="138" t="s">
        <v>624</v>
      </c>
      <c r="G280" s="139" t="s">
        <v>215</v>
      </c>
      <c r="H280" s="140">
        <v>1</v>
      </c>
      <c r="I280" s="141"/>
      <c r="J280" s="142">
        <f>ROUND(I280*H280,2)</f>
        <v>0</v>
      </c>
      <c r="K280" s="138" t="s">
        <v>270</v>
      </c>
      <c r="L280" s="32"/>
      <c r="M280" s="143" t="s">
        <v>1</v>
      </c>
      <c r="N280" s="144" t="s">
        <v>45</v>
      </c>
      <c r="P280" s="145">
        <f>O280*H280</f>
        <v>0</v>
      </c>
      <c r="Q280" s="145">
        <v>1.7535000000000001</v>
      </c>
      <c r="R280" s="145">
        <f>Q280*H280</f>
        <v>1.7535000000000001</v>
      </c>
      <c r="S280" s="145">
        <v>0</v>
      </c>
      <c r="T280" s="146">
        <f>S280*H280</f>
        <v>0</v>
      </c>
      <c r="AR280" s="147" t="s">
        <v>165</v>
      </c>
      <c r="AT280" s="147" t="s">
        <v>160</v>
      </c>
      <c r="AU280" s="147" t="s">
        <v>90</v>
      </c>
      <c r="AY280" s="17" t="s">
        <v>158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88</v>
      </c>
      <c r="BK280" s="148">
        <f>ROUND(I280*H280,2)</f>
        <v>0</v>
      </c>
      <c r="BL280" s="17" t="s">
        <v>165</v>
      </c>
      <c r="BM280" s="147" t="s">
        <v>1337</v>
      </c>
    </row>
    <row r="281" spans="2:65" s="12" customFormat="1" ht="11.25">
      <c r="B281" s="155"/>
      <c r="D281" s="149" t="s">
        <v>171</v>
      </c>
      <c r="E281" s="156" t="s">
        <v>1</v>
      </c>
      <c r="F281" s="157" t="s">
        <v>1015</v>
      </c>
      <c r="H281" s="156" t="s">
        <v>1</v>
      </c>
      <c r="I281" s="158"/>
      <c r="L281" s="155"/>
      <c r="M281" s="159"/>
      <c r="T281" s="160"/>
      <c r="AT281" s="156" t="s">
        <v>171</v>
      </c>
      <c r="AU281" s="156" t="s">
        <v>90</v>
      </c>
      <c r="AV281" s="12" t="s">
        <v>88</v>
      </c>
      <c r="AW281" s="12" t="s">
        <v>36</v>
      </c>
      <c r="AX281" s="12" t="s">
        <v>80</v>
      </c>
      <c r="AY281" s="156" t="s">
        <v>158</v>
      </c>
    </row>
    <row r="282" spans="2:65" s="12" customFormat="1" ht="11.25">
      <c r="B282" s="155"/>
      <c r="D282" s="149" t="s">
        <v>171</v>
      </c>
      <c r="E282" s="156" t="s">
        <v>1</v>
      </c>
      <c r="F282" s="157" t="s">
        <v>1050</v>
      </c>
      <c r="H282" s="156" t="s">
        <v>1</v>
      </c>
      <c r="I282" s="158"/>
      <c r="L282" s="155"/>
      <c r="M282" s="159"/>
      <c r="T282" s="160"/>
      <c r="AT282" s="156" t="s">
        <v>171</v>
      </c>
      <c r="AU282" s="156" t="s">
        <v>90</v>
      </c>
      <c r="AV282" s="12" t="s">
        <v>88</v>
      </c>
      <c r="AW282" s="12" t="s">
        <v>36</v>
      </c>
      <c r="AX282" s="12" t="s">
        <v>80</v>
      </c>
      <c r="AY282" s="156" t="s">
        <v>158</v>
      </c>
    </row>
    <row r="283" spans="2:65" s="13" customFormat="1" ht="11.25">
      <c r="B283" s="161"/>
      <c r="D283" s="149" t="s">
        <v>171</v>
      </c>
      <c r="E283" s="162" t="s">
        <v>1</v>
      </c>
      <c r="F283" s="163" t="s">
        <v>1338</v>
      </c>
      <c r="H283" s="164">
        <v>1</v>
      </c>
      <c r="I283" s="165"/>
      <c r="L283" s="161"/>
      <c r="M283" s="166"/>
      <c r="T283" s="167"/>
      <c r="AT283" s="162" t="s">
        <v>171</v>
      </c>
      <c r="AU283" s="162" t="s">
        <v>90</v>
      </c>
      <c r="AV283" s="13" t="s">
        <v>90</v>
      </c>
      <c r="AW283" s="13" t="s">
        <v>36</v>
      </c>
      <c r="AX283" s="13" t="s">
        <v>80</v>
      </c>
      <c r="AY283" s="162" t="s">
        <v>158</v>
      </c>
    </row>
    <row r="284" spans="2:65" s="14" customFormat="1" ht="11.25">
      <c r="B284" s="168"/>
      <c r="D284" s="149" t="s">
        <v>171</v>
      </c>
      <c r="E284" s="169" t="s">
        <v>1</v>
      </c>
      <c r="F284" s="170" t="s">
        <v>182</v>
      </c>
      <c r="H284" s="171">
        <v>1</v>
      </c>
      <c r="I284" s="172"/>
      <c r="L284" s="168"/>
      <c r="M284" s="173"/>
      <c r="T284" s="174"/>
      <c r="AT284" s="169" t="s">
        <v>171</v>
      </c>
      <c r="AU284" s="169" t="s">
        <v>90</v>
      </c>
      <c r="AV284" s="14" t="s">
        <v>165</v>
      </c>
      <c r="AW284" s="14" t="s">
        <v>36</v>
      </c>
      <c r="AX284" s="14" t="s">
        <v>88</v>
      </c>
      <c r="AY284" s="169" t="s">
        <v>158</v>
      </c>
    </row>
    <row r="285" spans="2:65" s="1" customFormat="1" ht="33" customHeight="1">
      <c r="B285" s="32"/>
      <c r="C285" s="136" t="s">
        <v>359</v>
      </c>
      <c r="D285" s="136" t="s">
        <v>160</v>
      </c>
      <c r="E285" s="137" t="s">
        <v>1241</v>
      </c>
      <c r="F285" s="138" t="s">
        <v>1242</v>
      </c>
      <c r="G285" s="139" t="s">
        <v>215</v>
      </c>
      <c r="H285" s="140">
        <v>3.6</v>
      </c>
      <c r="I285" s="141"/>
      <c r="J285" s="142">
        <f>ROUND(I285*H285,2)</f>
        <v>0</v>
      </c>
      <c r="K285" s="138" t="s">
        <v>270</v>
      </c>
      <c r="L285" s="32"/>
      <c r="M285" s="143" t="s">
        <v>1</v>
      </c>
      <c r="N285" s="144" t="s">
        <v>45</v>
      </c>
      <c r="P285" s="145">
        <f>O285*H285</f>
        <v>0</v>
      </c>
      <c r="Q285" s="145">
        <v>1.8480000000000001</v>
      </c>
      <c r="R285" s="145">
        <f>Q285*H285</f>
        <v>6.6528</v>
      </c>
      <c r="S285" s="145">
        <v>0</v>
      </c>
      <c r="T285" s="146">
        <f>S285*H285</f>
        <v>0</v>
      </c>
      <c r="AR285" s="147" t="s">
        <v>165</v>
      </c>
      <c r="AT285" s="147" t="s">
        <v>160</v>
      </c>
      <c r="AU285" s="147" t="s">
        <v>90</v>
      </c>
      <c r="AY285" s="17" t="s">
        <v>158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88</v>
      </c>
      <c r="BK285" s="148">
        <f>ROUND(I285*H285,2)</f>
        <v>0</v>
      </c>
      <c r="BL285" s="17" t="s">
        <v>165</v>
      </c>
      <c r="BM285" s="147" t="s">
        <v>1339</v>
      </c>
    </row>
    <row r="286" spans="2:65" s="12" customFormat="1" ht="11.25">
      <c r="B286" s="155"/>
      <c r="D286" s="149" t="s">
        <v>171</v>
      </c>
      <c r="E286" s="156" t="s">
        <v>1</v>
      </c>
      <c r="F286" s="157" t="s">
        <v>1015</v>
      </c>
      <c r="H286" s="156" t="s">
        <v>1</v>
      </c>
      <c r="I286" s="158"/>
      <c r="L286" s="155"/>
      <c r="M286" s="159"/>
      <c r="T286" s="160"/>
      <c r="AT286" s="156" t="s">
        <v>171</v>
      </c>
      <c r="AU286" s="156" t="s">
        <v>90</v>
      </c>
      <c r="AV286" s="12" t="s">
        <v>88</v>
      </c>
      <c r="AW286" s="12" t="s">
        <v>36</v>
      </c>
      <c r="AX286" s="12" t="s">
        <v>80</v>
      </c>
      <c r="AY286" s="156" t="s">
        <v>158</v>
      </c>
    </row>
    <row r="287" spans="2:65" s="12" customFormat="1" ht="11.25">
      <c r="B287" s="155"/>
      <c r="D287" s="149" t="s">
        <v>171</v>
      </c>
      <c r="E287" s="156" t="s">
        <v>1</v>
      </c>
      <c r="F287" s="157" t="s">
        <v>1244</v>
      </c>
      <c r="H287" s="156" t="s">
        <v>1</v>
      </c>
      <c r="I287" s="158"/>
      <c r="L287" s="155"/>
      <c r="M287" s="159"/>
      <c r="T287" s="160"/>
      <c r="AT287" s="156" t="s">
        <v>171</v>
      </c>
      <c r="AU287" s="156" t="s">
        <v>90</v>
      </c>
      <c r="AV287" s="12" t="s">
        <v>88</v>
      </c>
      <c r="AW287" s="12" t="s">
        <v>36</v>
      </c>
      <c r="AX287" s="12" t="s">
        <v>80</v>
      </c>
      <c r="AY287" s="156" t="s">
        <v>158</v>
      </c>
    </row>
    <row r="288" spans="2:65" s="13" customFormat="1" ht="11.25">
      <c r="B288" s="161"/>
      <c r="D288" s="149" t="s">
        <v>171</v>
      </c>
      <c r="E288" s="162" t="s">
        <v>1</v>
      </c>
      <c r="F288" s="163" t="s">
        <v>1340</v>
      </c>
      <c r="H288" s="164">
        <v>3.6</v>
      </c>
      <c r="I288" s="165"/>
      <c r="L288" s="161"/>
      <c r="M288" s="166"/>
      <c r="T288" s="167"/>
      <c r="AT288" s="162" t="s">
        <v>171</v>
      </c>
      <c r="AU288" s="162" t="s">
        <v>90</v>
      </c>
      <c r="AV288" s="13" t="s">
        <v>90</v>
      </c>
      <c r="AW288" s="13" t="s">
        <v>36</v>
      </c>
      <c r="AX288" s="13" t="s">
        <v>80</v>
      </c>
      <c r="AY288" s="162" t="s">
        <v>158</v>
      </c>
    </row>
    <row r="289" spans="2:65" s="14" customFormat="1" ht="11.25">
      <c r="B289" s="168"/>
      <c r="D289" s="149" t="s">
        <v>171</v>
      </c>
      <c r="E289" s="169" t="s">
        <v>1</v>
      </c>
      <c r="F289" s="170" t="s">
        <v>182</v>
      </c>
      <c r="H289" s="171">
        <v>3.6</v>
      </c>
      <c r="I289" s="172"/>
      <c r="L289" s="168"/>
      <c r="M289" s="173"/>
      <c r="T289" s="174"/>
      <c r="AT289" s="169" t="s">
        <v>171</v>
      </c>
      <c r="AU289" s="169" t="s">
        <v>90</v>
      </c>
      <c r="AV289" s="14" t="s">
        <v>165</v>
      </c>
      <c r="AW289" s="14" t="s">
        <v>36</v>
      </c>
      <c r="AX289" s="14" t="s">
        <v>88</v>
      </c>
      <c r="AY289" s="169" t="s">
        <v>158</v>
      </c>
    </row>
    <row r="290" spans="2:65" s="11" customFormat="1" ht="22.9" customHeight="1">
      <c r="B290" s="124"/>
      <c r="D290" s="125" t="s">
        <v>79</v>
      </c>
      <c r="E290" s="134" t="s">
        <v>232</v>
      </c>
      <c r="F290" s="134" t="s">
        <v>713</v>
      </c>
      <c r="I290" s="127"/>
      <c r="J290" s="135">
        <f>BK290</f>
        <v>0</v>
      </c>
      <c r="L290" s="124"/>
      <c r="M290" s="129"/>
      <c r="P290" s="130">
        <f>SUM(P291:P297)</f>
        <v>0</v>
      </c>
      <c r="R290" s="130">
        <f>SUM(R291:R297)</f>
        <v>0</v>
      </c>
      <c r="T290" s="131">
        <f>SUM(T291:T297)</f>
        <v>26.180000000000003</v>
      </c>
      <c r="AR290" s="125" t="s">
        <v>157</v>
      </c>
      <c r="AT290" s="132" t="s">
        <v>79</v>
      </c>
      <c r="AU290" s="132" t="s">
        <v>88</v>
      </c>
      <c r="AY290" s="125" t="s">
        <v>158</v>
      </c>
      <c r="BK290" s="133">
        <f>SUM(BK291:BK297)</f>
        <v>0</v>
      </c>
    </row>
    <row r="291" spans="2:65" s="1" customFormat="1" ht="24.2" customHeight="1">
      <c r="B291" s="32"/>
      <c r="C291" s="136" t="s">
        <v>368</v>
      </c>
      <c r="D291" s="136" t="s">
        <v>160</v>
      </c>
      <c r="E291" s="137" t="s">
        <v>763</v>
      </c>
      <c r="F291" s="138" t="s">
        <v>764</v>
      </c>
      <c r="G291" s="139" t="s">
        <v>215</v>
      </c>
      <c r="H291" s="140">
        <v>11.9</v>
      </c>
      <c r="I291" s="141"/>
      <c r="J291" s="142">
        <f>ROUND(I291*H291,2)</f>
        <v>0</v>
      </c>
      <c r="K291" s="138" t="s">
        <v>164</v>
      </c>
      <c r="L291" s="32"/>
      <c r="M291" s="143" t="s">
        <v>1</v>
      </c>
      <c r="N291" s="144" t="s">
        <v>45</v>
      </c>
      <c r="P291" s="145">
        <f>O291*H291</f>
        <v>0</v>
      </c>
      <c r="Q291" s="145">
        <v>0</v>
      </c>
      <c r="R291" s="145">
        <f>Q291*H291</f>
        <v>0</v>
      </c>
      <c r="S291" s="145">
        <v>2.2000000000000002</v>
      </c>
      <c r="T291" s="146">
        <f>S291*H291</f>
        <v>26.180000000000003</v>
      </c>
      <c r="AR291" s="147" t="s">
        <v>165</v>
      </c>
      <c r="AT291" s="147" t="s">
        <v>160</v>
      </c>
      <c r="AU291" s="147" t="s">
        <v>90</v>
      </c>
      <c r="AY291" s="17" t="s">
        <v>158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7" t="s">
        <v>88</v>
      </c>
      <c r="BK291" s="148">
        <f>ROUND(I291*H291,2)</f>
        <v>0</v>
      </c>
      <c r="BL291" s="17" t="s">
        <v>165</v>
      </c>
      <c r="BM291" s="147" t="s">
        <v>1341</v>
      </c>
    </row>
    <row r="292" spans="2:65" s="1" customFormat="1" ht="29.25">
      <c r="B292" s="32"/>
      <c r="D292" s="149" t="s">
        <v>167</v>
      </c>
      <c r="F292" s="150" t="s">
        <v>766</v>
      </c>
      <c r="I292" s="151"/>
      <c r="L292" s="32"/>
      <c r="M292" s="152"/>
      <c r="T292" s="56"/>
      <c r="AT292" s="17" t="s">
        <v>167</v>
      </c>
      <c r="AU292" s="17" t="s">
        <v>90</v>
      </c>
    </row>
    <row r="293" spans="2:65" s="1" customFormat="1" ht="11.25">
      <c r="B293" s="32"/>
      <c r="D293" s="153" t="s">
        <v>169</v>
      </c>
      <c r="F293" s="154" t="s">
        <v>767</v>
      </c>
      <c r="I293" s="151"/>
      <c r="L293" s="32"/>
      <c r="M293" s="152"/>
      <c r="T293" s="56"/>
      <c r="AT293" s="17" t="s">
        <v>169</v>
      </c>
      <c r="AU293" s="17" t="s">
        <v>90</v>
      </c>
    </row>
    <row r="294" spans="2:65" s="12" customFormat="1" ht="11.25">
      <c r="B294" s="155"/>
      <c r="D294" s="149" t="s">
        <v>171</v>
      </c>
      <c r="E294" s="156" t="s">
        <v>1</v>
      </c>
      <c r="F294" s="157" t="s">
        <v>940</v>
      </c>
      <c r="H294" s="156" t="s">
        <v>1</v>
      </c>
      <c r="I294" s="158"/>
      <c r="L294" s="155"/>
      <c r="M294" s="159"/>
      <c r="T294" s="160"/>
      <c r="AT294" s="156" t="s">
        <v>171</v>
      </c>
      <c r="AU294" s="156" t="s">
        <v>90</v>
      </c>
      <c r="AV294" s="12" t="s">
        <v>88</v>
      </c>
      <c r="AW294" s="12" t="s">
        <v>36</v>
      </c>
      <c r="AX294" s="12" t="s">
        <v>80</v>
      </c>
      <c r="AY294" s="156" t="s">
        <v>158</v>
      </c>
    </row>
    <row r="295" spans="2:65" s="12" customFormat="1" ht="11.25">
      <c r="B295" s="155"/>
      <c r="D295" s="149" t="s">
        <v>171</v>
      </c>
      <c r="E295" s="156" t="s">
        <v>1</v>
      </c>
      <c r="F295" s="157" t="s">
        <v>1124</v>
      </c>
      <c r="H295" s="156" t="s">
        <v>1</v>
      </c>
      <c r="I295" s="158"/>
      <c r="L295" s="155"/>
      <c r="M295" s="159"/>
      <c r="T295" s="160"/>
      <c r="AT295" s="156" t="s">
        <v>171</v>
      </c>
      <c r="AU295" s="156" t="s">
        <v>90</v>
      </c>
      <c r="AV295" s="12" t="s">
        <v>88</v>
      </c>
      <c r="AW295" s="12" t="s">
        <v>36</v>
      </c>
      <c r="AX295" s="12" t="s">
        <v>80</v>
      </c>
      <c r="AY295" s="156" t="s">
        <v>158</v>
      </c>
    </row>
    <row r="296" spans="2:65" s="13" customFormat="1" ht="11.25">
      <c r="B296" s="161"/>
      <c r="D296" s="149" t="s">
        <v>171</v>
      </c>
      <c r="E296" s="162" t="s">
        <v>1</v>
      </c>
      <c r="F296" s="163" t="s">
        <v>1342</v>
      </c>
      <c r="H296" s="164">
        <v>11.9</v>
      </c>
      <c r="I296" s="165"/>
      <c r="L296" s="161"/>
      <c r="M296" s="166"/>
      <c r="T296" s="167"/>
      <c r="AT296" s="162" t="s">
        <v>171</v>
      </c>
      <c r="AU296" s="162" t="s">
        <v>90</v>
      </c>
      <c r="AV296" s="13" t="s">
        <v>90</v>
      </c>
      <c r="AW296" s="13" t="s">
        <v>36</v>
      </c>
      <c r="AX296" s="13" t="s">
        <v>80</v>
      </c>
      <c r="AY296" s="162" t="s">
        <v>158</v>
      </c>
    </row>
    <row r="297" spans="2:65" s="14" customFormat="1" ht="11.25">
      <c r="B297" s="168"/>
      <c r="D297" s="149" t="s">
        <v>171</v>
      </c>
      <c r="E297" s="169" t="s">
        <v>1</v>
      </c>
      <c r="F297" s="170" t="s">
        <v>182</v>
      </c>
      <c r="H297" s="171">
        <v>11.9</v>
      </c>
      <c r="I297" s="172"/>
      <c r="L297" s="168"/>
      <c r="M297" s="173"/>
      <c r="T297" s="174"/>
      <c r="AT297" s="169" t="s">
        <v>171</v>
      </c>
      <c r="AU297" s="169" t="s">
        <v>90</v>
      </c>
      <c r="AV297" s="14" t="s">
        <v>165</v>
      </c>
      <c r="AW297" s="14" t="s">
        <v>36</v>
      </c>
      <c r="AX297" s="14" t="s">
        <v>88</v>
      </c>
      <c r="AY297" s="169" t="s">
        <v>158</v>
      </c>
    </row>
    <row r="298" spans="2:65" s="11" customFormat="1" ht="22.9" customHeight="1">
      <c r="B298" s="124"/>
      <c r="D298" s="125" t="s">
        <v>79</v>
      </c>
      <c r="E298" s="134" t="s">
        <v>770</v>
      </c>
      <c r="F298" s="134" t="s">
        <v>771</v>
      </c>
      <c r="I298" s="127"/>
      <c r="J298" s="135">
        <f>BK298</f>
        <v>0</v>
      </c>
      <c r="L298" s="124"/>
      <c r="M298" s="129"/>
      <c r="P298" s="130">
        <f>SUM(P299:P323)</f>
        <v>0</v>
      </c>
      <c r="R298" s="130">
        <f>SUM(R299:R323)</f>
        <v>0</v>
      </c>
      <c r="T298" s="131">
        <f>SUM(T299:T323)</f>
        <v>0</v>
      </c>
      <c r="AR298" s="125" t="s">
        <v>88</v>
      </c>
      <c r="AT298" s="132" t="s">
        <v>79</v>
      </c>
      <c r="AU298" s="132" t="s">
        <v>88</v>
      </c>
      <c r="AY298" s="125" t="s">
        <v>158</v>
      </c>
      <c r="BK298" s="133">
        <f>SUM(BK299:BK323)</f>
        <v>0</v>
      </c>
    </row>
    <row r="299" spans="2:65" s="1" customFormat="1" ht="33" customHeight="1">
      <c r="B299" s="32"/>
      <c r="C299" s="136" t="s">
        <v>373</v>
      </c>
      <c r="D299" s="136" t="s">
        <v>160</v>
      </c>
      <c r="E299" s="137" t="s">
        <v>773</v>
      </c>
      <c r="F299" s="138" t="s">
        <v>774</v>
      </c>
      <c r="G299" s="139" t="s">
        <v>339</v>
      </c>
      <c r="H299" s="140">
        <v>36.159999999999997</v>
      </c>
      <c r="I299" s="141"/>
      <c r="J299" s="142">
        <f>ROUND(I299*H299,2)</f>
        <v>0</v>
      </c>
      <c r="K299" s="138" t="s">
        <v>270</v>
      </c>
      <c r="L299" s="32"/>
      <c r="M299" s="143" t="s">
        <v>1</v>
      </c>
      <c r="N299" s="144" t="s">
        <v>45</v>
      </c>
      <c r="P299" s="145">
        <f>O299*H299</f>
        <v>0</v>
      </c>
      <c r="Q299" s="145">
        <v>0</v>
      </c>
      <c r="R299" s="145">
        <f>Q299*H299</f>
        <v>0</v>
      </c>
      <c r="S299" s="145">
        <v>0</v>
      </c>
      <c r="T299" s="146">
        <f>S299*H299</f>
        <v>0</v>
      </c>
      <c r="AR299" s="147" t="s">
        <v>165</v>
      </c>
      <c r="AT299" s="147" t="s">
        <v>160</v>
      </c>
      <c r="AU299" s="147" t="s">
        <v>90</v>
      </c>
      <c r="AY299" s="17" t="s">
        <v>158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7" t="s">
        <v>88</v>
      </c>
      <c r="BK299" s="148">
        <f>ROUND(I299*H299,2)</f>
        <v>0</v>
      </c>
      <c r="BL299" s="17" t="s">
        <v>165</v>
      </c>
      <c r="BM299" s="147" t="s">
        <v>1343</v>
      </c>
    </row>
    <row r="300" spans="2:65" s="1" customFormat="1" ht="19.5">
      <c r="B300" s="32"/>
      <c r="D300" s="149" t="s">
        <v>195</v>
      </c>
      <c r="F300" s="175" t="s">
        <v>219</v>
      </c>
      <c r="I300" s="151"/>
      <c r="L300" s="32"/>
      <c r="M300" s="152"/>
      <c r="T300" s="56"/>
      <c r="AT300" s="17" t="s">
        <v>195</v>
      </c>
      <c r="AU300" s="17" t="s">
        <v>90</v>
      </c>
    </row>
    <row r="301" spans="2:65" s="12" customFormat="1" ht="11.25">
      <c r="B301" s="155"/>
      <c r="D301" s="149" t="s">
        <v>171</v>
      </c>
      <c r="E301" s="156" t="s">
        <v>1</v>
      </c>
      <c r="F301" s="157" t="s">
        <v>776</v>
      </c>
      <c r="H301" s="156" t="s">
        <v>1</v>
      </c>
      <c r="I301" s="158"/>
      <c r="L301" s="155"/>
      <c r="M301" s="159"/>
      <c r="T301" s="160"/>
      <c r="AT301" s="156" t="s">
        <v>171</v>
      </c>
      <c r="AU301" s="156" t="s">
        <v>90</v>
      </c>
      <c r="AV301" s="12" t="s">
        <v>88</v>
      </c>
      <c r="AW301" s="12" t="s">
        <v>36</v>
      </c>
      <c r="AX301" s="12" t="s">
        <v>80</v>
      </c>
      <c r="AY301" s="156" t="s">
        <v>158</v>
      </c>
    </row>
    <row r="302" spans="2:65" s="13" customFormat="1" ht="11.25">
      <c r="B302" s="161"/>
      <c r="D302" s="149" t="s">
        <v>171</v>
      </c>
      <c r="E302" s="162" t="s">
        <v>1</v>
      </c>
      <c r="F302" s="163" t="s">
        <v>1344</v>
      </c>
      <c r="H302" s="164">
        <v>4.88</v>
      </c>
      <c r="I302" s="165"/>
      <c r="L302" s="161"/>
      <c r="M302" s="166"/>
      <c r="T302" s="167"/>
      <c r="AT302" s="162" t="s">
        <v>171</v>
      </c>
      <c r="AU302" s="162" t="s">
        <v>90</v>
      </c>
      <c r="AV302" s="13" t="s">
        <v>90</v>
      </c>
      <c r="AW302" s="13" t="s">
        <v>36</v>
      </c>
      <c r="AX302" s="13" t="s">
        <v>80</v>
      </c>
      <c r="AY302" s="162" t="s">
        <v>158</v>
      </c>
    </row>
    <row r="303" spans="2:65" s="13" customFormat="1" ht="11.25">
      <c r="B303" s="161"/>
      <c r="D303" s="149" t="s">
        <v>171</v>
      </c>
      <c r="E303" s="162" t="s">
        <v>1</v>
      </c>
      <c r="F303" s="163" t="s">
        <v>1345</v>
      </c>
      <c r="H303" s="164">
        <v>26.18</v>
      </c>
      <c r="I303" s="165"/>
      <c r="L303" s="161"/>
      <c r="M303" s="166"/>
      <c r="T303" s="167"/>
      <c r="AT303" s="162" t="s">
        <v>171</v>
      </c>
      <c r="AU303" s="162" t="s">
        <v>90</v>
      </c>
      <c r="AV303" s="13" t="s">
        <v>90</v>
      </c>
      <c r="AW303" s="13" t="s">
        <v>36</v>
      </c>
      <c r="AX303" s="13" t="s">
        <v>80</v>
      </c>
      <c r="AY303" s="162" t="s">
        <v>158</v>
      </c>
    </row>
    <row r="304" spans="2:65" s="13" customFormat="1" ht="11.25">
      <c r="B304" s="161"/>
      <c r="D304" s="149" t="s">
        <v>171</v>
      </c>
      <c r="E304" s="162" t="s">
        <v>1</v>
      </c>
      <c r="F304" s="163" t="s">
        <v>1346</v>
      </c>
      <c r="H304" s="164">
        <v>5.0999999999999996</v>
      </c>
      <c r="I304" s="165"/>
      <c r="L304" s="161"/>
      <c r="M304" s="166"/>
      <c r="T304" s="167"/>
      <c r="AT304" s="162" t="s">
        <v>171</v>
      </c>
      <c r="AU304" s="162" t="s">
        <v>90</v>
      </c>
      <c r="AV304" s="13" t="s">
        <v>90</v>
      </c>
      <c r="AW304" s="13" t="s">
        <v>36</v>
      </c>
      <c r="AX304" s="13" t="s">
        <v>80</v>
      </c>
      <c r="AY304" s="162" t="s">
        <v>158</v>
      </c>
    </row>
    <row r="305" spans="2:65" s="14" customFormat="1" ht="11.25">
      <c r="B305" s="168"/>
      <c r="D305" s="149" t="s">
        <v>171</v>
      </c>
      <c r="E305" s="169" t="s">
        <v>1</v>
      </c>
      <c r="F305" s="170" t="s">
        <v>182</v>
      </c>
      <c r="H305" s="171">
        <v>36.159999999999997</v>
      </c>
      <c r="I305" s="172"/>
      <c r="L305" s="168"/>
      <c r="M305" s="173"/>
      <c r="T305" s="174"/>
      <c r="AT305" s="169" t="s">
        <v>171</v>
      </c>
      <c r="AU305" s="169" t="s">
        <v>90</v>
      </c>
      <c r="AV305" s="14" t="s">
        <v>165</v>
      </c>
      <c r="AW305" s="14" t="s">
        <v>36</v>
      </c>
      <c r="AX305" s="14" t="s">
        <v>88</v>
      </c>
      <c r="AY305" s="169" t="s">
        <v>158</v>
      </c>
    </row>
    <row r="306" spans="2:65" s="1" customFormat="1" ht="24.2" customHeight="1">
      <c r="B306" s="32"/>
      <c r="C306" s="136" t="s">
        <v>379</v>
      </c>
      <c r="D306" s="136" t="s">
        <v>160</v>
      </c>
      <c r="E306" s="137" t="s">
        <v>783</v>
      </c>
      <c r="F306" s="138" t="s">
        <v>784</v>
      </c>
      <c r="G306" s="139" t="s">
        <v>339</v>
      </c>
      <c r="H306" s="140">
        <v>58.88</v>
      </c>
      <c r="I306" s="141"/>
      <c r="J306" s="142">
        <f>ROUND(I306*H306,2)</f>
        <v>0</v>
      </c>
      <c r="K306" s="138" t="s">
        <v>164</v>
      </c>
      <c r="L306" s="32"/>
      <c r="M306" s="143" t="s">
        <v>1</v>
      </c>
      <c r="N306" s="144" t="s">
        <v>45</v>
      </c>
      <c r="P306" s="145">
        <f>O306*H306</f>
        <v>0</v>
      </c>
      <c r="Q306" s="145">
        <v>0</v>
      </c>
      <c r="R306" s="145">
        <f>Q306*H306</f>
        <v>0</v>
      </c>
      <c r="S306" s="145">
        <v>0</v>
      </c>
      <c r="T306" s="146">
        <f>S306*H306</f>
        <v>0</v>
      </c>
      <c r="AR306" s="147" t="s">
        <v>165</v>
      </c>
      <c r="AT306" s="147" t="s">
        <v>160</v>
      </c>
      <c r="AU306" s="147" t="s">
        <v>90</v>
      </c>
      <c r="AY306" s="17" t="s">
        <v>158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7" t="s">
        <v>88</v>
      </c>
      <c r="BK306" s="148">
        <f>ROUND(I306*H306,2)</f>
        <v>0</v>
      </c>
      <c r="BL306" s="17" t="s">
        <v>165</v>
      </c>
      <c r="BM306" s="147" t="s">
        <v>1347</v>
      </c>
    </row>
    <row r="307" spans="2:65" s="1" customFormat="1" ht="19.5">
      <c r="B307" s="32"/>
      <c r="D307" s="149" t="s">
        <v>167</v>
      </c>
      <c r="F307" s="150" t="s">
        <v>786</v>
      </c>
      <c r="I307" s="151"/>
      <c r="L307" s="32"/>
      <c r="M307" s="152"/>
      <c r="T307" s="56"/>
      <c r="AT307" s="17" t="s">
        <v>167</v>
      </c>
      <c r="AU307" s="17" t="s">
        <v>90</v>
      </c>
    </row>
    <row r="308" spans="2:65" s="1" customFormat="1" ht="11.25">
      <c r="B308" s="32"/>
      <c r="D308" s="153" t="s">
        <v>169</v>
      </c>
      <c r="F308" s="154" t="s">
        <v>787</v>
      </c>
      <c r="I308" s="151"/>
      <c r="L308" s="32"/>
      <c r="M308" s="152"/>
      <c r="T308" s="56"/>
      <c r="AT308" s="17" t="s">
        <v>169</v>
      </c>
      <c r="AU308" s="17" t="s">
        <v>90</v>
      </c>
    </row>
    <row r="309" spans="2:65" s="1" customFormat="1" ht="19.5">
      <c r="B309" s="32"/>
      <c r="D309" s="149" t="s">
        <v>195</v>
      </c>
      <c r="F309" s="175" t="s">
        <v>219</v>
      </c>
      <c r="I309" s="151"/>
      <c r="L309" s="32"/>
      <c r="M309" s="152"/>
      <c r="T309" s="56"/>
      <c r="AT309" s="17" t="s">
        <v>195</v>
      </c>
      <c r="AU309" s="17" t="s">
        <v>90</v>
      </c>
    </row>
    <row r="310" spans="2:65" s="12" customFormat="1" ht="11.25">
      <c r="B310" s="155"/>
      <c r="D310" s="149" t="s">
        <v>171</v>
      </c>
      <c r="E310" s="156" t="s">
        <v>1</v>
      </c>
      <c r="F310" s="157" t="s">
        <v>788</v>
      </c>
      <c r="H310" s="156" t="s">
        <v>1</v>
      </c>
      <c r="I310" s="158"/>
      <c r="L310" s="155"/>
      <c r="M310" s="159"/>
      <c r="T310" s="160"/>
      <c r="AT310" s="156" t="s">
        <v>171</v>
      </c>
      <c r="AU310" s="156" t="s">
        <v>90</v>
      </c>
      <c r="AV310" s="12" t="s">
        <v>88</v>
      </c>
      <c r="AW310" s="12" t="s">
        <v>36</v>
      </c>
      <c r="AX310" s="12" t="s">
        <v>80</v>
      </c>
      <c r="AY310" s="156" t="s">
        <v>158</v>
      </c>
    </row>
    <row r="311" spans="2:65" s="13" customFormat="1" ht="11.25">
      <c r="B311" s="161"/>
      <c r="D311" s="149" t="s">
        <v>171</v>
      </c>
      <c r="E311" s="162" t="s">
        <v>1</v>
      </c>
      <c r="F311" s="163" t="s">
        <v>1348</v>
      </c>
      <c r="H311" s="164">
        <v>16.239999999999998</v>
      </c>
      <c r="I311" s="165"/>
      <c r="L311" s="161"/>
      <c r="M311" s="166"/>
      <c r="T311" s="167"/>
      <c r="AT311" s="162" t="s">
        <v>171</v>
      </c>
      <c r="AU311" s="162" t="s">
        <v>90</v>
      </c>
      <c r="AV311" s="13" t="s">
        <v>90</v>
      </c>
      <c r="AW311" s="13" t="s">
        <v>36</v>
      </c>
      <c r="AX311" s="13" t="s">
        <v>80</v>
      </c>
      <c r="AY311" s="162" t="s">
        <v>158</v>
      </c>
    </row>
    <row r="312" spans="2:65" s="13" customFormat="1" ht="11.25">
      <c r="B312" s="161"/>
      <c r="D312" s="149" t="s">
        <v>171</v>
      </c>
      <c r="E312" s="162" t="s">
        <v>1</v>
      </c>
      <c r="F312" s="163" t="s">
        <v>1349</v>
      </c>
      <c r="H312" s="164">
        <v>26.18</v>
      </c>
      <c r="I312" s="165"/>
      <c r="L312" s="161"/>
      <c r="M312" s="166"/>
      <c r="T312" s="167"/>
      <c r="AT312" s="162" t="s">
        <v>171</v>
      </c>
      <c r="AU312" s="162" t="s">
        <v>90</v>
      </c>
      <c r="AV312" s="13" t="s">
        <v>90</v>
      </c>
      <c r="AW312" s="13" t="s">
        <v>36</v>
      </c>
      <c r="AX312" s="13" t="s">
        <v>80</v>
      </c>
      <c r="AY312" s="162" t="s">
        <v>158</v>
      </c>
    </row>
    <row r="313" spans="2:65" s="13" customFormat="1" ht="11.25">
      <c r="B313" s="161"/>
      <c r="D313" s="149" t="s">
        <v>171</v>
      </c>
      <c r="E313" s="162" t="s">
        <v>1</v>
      </c>
      <c r="F313" s="163" t="s">
        <v>1346</v>
      </c>
      <c r="H313" s="164">
        <v>5.0999999999999996</v>
      </c>
      <c r="I313" s="165"/>
      <c r="L313" s="161"/>
      <c r="M313" s="166"/>
      <c r="T313" s="167"/>
      <c r="AT313" s="162" t="s">
        <v>171</v>
      </c>
      <c r="AU313" s="162" t="s">
        <v>90</v>
      </c>
      <c r="AV313" s="13" t="s">
        <v>90</v>
      </c>
      <c r="AW313" s="13" t="s">
        <v>36</v>
      </c>
      <c r="AX313" s="13" t="s">
        <v>80</v>
      </c>
      <c r="AY313" s="162" t="s">
        <v>158</v>
      </c>
    </row>
    <row r="314" spans="2:65" s="12" customFormat="1" ht="11.25">
      <c r="B314" s="155"/>
      <c r="D314" s="149" t="s">
        <v>171</v>
      </c>
      <c r="E314" s="156" t="s">
        <v>1</v>
      </c>
      <c r="F314" s="157" t="s">
        <v>793</v>
      </c>
      <c r="H314" s="156" t="s">
        <v>1</v>
      </c>
      <c r="I314" s="158"/>
      <c r="L314" s="155"/>
      <c r="M314" s="159"/>
      <c r="T314" s="160"/>
      <c r="AT314" s="156" t="s">
        <v>171</v>
      </c>
      <c r="AU314" s="156" t="s">
        <v>90</v>
      </c>
      <c r="AV314" s="12" t="s">
        <v>88</v>
      </c>
      <c r="AW314" s="12" t="s">
        <v>36</v>
      </c>
      <c r="AX314" s="12" t="s">
        <v>80</v>
      </c>
      <c r="AY314" s="156" t="s">
        <v>158</v>
      </c>
    </row>
    <row r="315" spans="2:65" s="13" customFormat="1" ht="11.25">
      <c r="B315" s="161"/>
      <c r="D315" s="149" t="s">
        <v>171</v>
      </c>
      <c r="E315" s="162" t="s">
        <v>1</v>
      </c>
      <c r="F315" s="163" t="s">
        <v>1350</v>
      </c>
      <c r="H315" s="164">
        <v>11.36</v>
      </c>
      <c r="I315" s="165"/>
      <c r="L315" s="161"/>
      <c r="M315" s="166"/>
      <c r="T315" s="167"/>
      <c r="AT315" s="162" t="s">
        <v>171</v>
      </c>
      <c r="AU315" s="162" t="s">
        <v>90</v>
      </c>
      <c r="AV315" s="13" t="s">
        <v>90</v>
      </c>
      <c r="AW315" s="13" t="s">
        <v>36</v>
      </c>
      <c r="AX315" s="13" t="s">
        <v>80</v>
      </c>
      <c r="AY315" s="162" t="s">
        <v>158</v>
      </c>
    </row>
    <row r="316" spans="2:65" s="14" customFormat="1" ht="11.25">
      <c r="B316" s="168"/>
      <c r="D316" s="149" t="s">
        <v>171</v>
      </c>
      <c r="E316" s="169" t="s">
        <v>1</v>
      </c>
      <c r="F316" s="170" t="s">
        <v>182</v>
      </c>
      <c r="H316" s="171">
        <v>58.88</v>
      </c>
      <c r="I316" s="172"/>
      <c r="L316" s="168"/>
      <c r="M316" s="173"/>
      <c r="T316" s="174"/>
      <c r="AT316" s="169" t="s">
        <v>171</v>
      </c>
      <c r="AU316" s="169" t="s">
        <v>90</v>
      </c>
      <c r="AV316" s="14" t="s">
        <v>165</v>
      </c>
      <c r="AW316" s="14" t="s">
        <v>36</v>
      </c>
      <c r="AX316" s="14" t="s">
        <v>88</v>
      </c>
      <c r="AY316" s="169" t="s">
        <v>158</v>
      </c>
    </row>
    <row r="317" spans="2:65" s="1" customFormat="1" ht="21.75" customHeight="1">
      <c r="B317" s="32"/>
      <c r="C317" s="136" t="s">
        <v>382</v>
      </c>
      <c r="D317" s="136" t="s">
        <v>160</v>
      </c>
      <c r="E317" s="137" t="s">
        <v>797</v>
      </c>
      <c r="F317" s="138" t="s">
        <v>798</v>
      </c>
      <c r="G317" s="139" t="s">
        <v>339</v>
      </c>
      <c r="H317" s="140">
        <v>11.36</v>
      </c>
      <c r="I317" s="141"/>
      <c r="J317" s="142">
        <f>ROUND(I317*H317,2)</f>
        <v>0</v>
      </c>
      <c r="K317" s="138" t="s">
        <v>164</v>
      </c>
      <c r="L317" s="32"/>
      <c r="M317" s="143" t="s">
        <v>1</v>
      </c>
      <c r="N317" s="144" t="s">
        <v>45</v>
      </c>
      <c r="P317" s="145">
        <f>O317*H317</f>
        <v>0</v>
      </c>
      <c r="Q317" s="145">
        <v>0</v>
      </c>
      <c r="R317" s="145">
        <f>Q317*H317</f>
        <v>0</v>
      </c>
      <c r="S317" s="145">
        <v>0</v>
      </c>
      <c r="T317" s="146">
        <f>S317*H317</f>
        <v>0</v>
      </c>
      <c r="AR317" s="147" t="s">
        <v>165</v>
      </c>
      <c r="AT317" s="147" t="s">
        <v>160</v>
      </c>
      <c r="AU317" s="147" t="s">
        <v>90</v>
      </c>
      <c r="AY317" s="17" t="s">
        <v>158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7" t="s">
        <v>88</v>
      </c>
      <c r="BK317" s="148">
        <f>ROUND(I317*H317,2)</f>
        <v>0</v>
      </c>
      <c r="BL317" s="17" t="s">
        <v>165</v>
      </c>
      <c r="BM317" s="147" t="s">
        <v>1351</v>
      </c>
    </row>
    <row r="318" spans="2:65" s="1" customFormat="1" ht="39">
      <c r="B318" s="32"/>
      <c r="D318" s="149" t="s">
        <v>167</v>
      </c>
      <c r="F318" s="150" t="s">
        <v>800</v>
      </c>
      <c r="I318" s="151"/>
      <c r="L318" s="32"/>
      <c r="M318" s="152"/>
      <c r="T318" s="56"/>
      <c r="AT318" s="17" t="s">
        <v>167</v>
      </c>
      <c r="AU318" s="17" t="s">
        <v>90</v>
      </c>
    </row>
    <row r="319" spans="2:65" s="1" customFormat="1" ht="11.25">
      <c r="B319" s="32"/>
      <c r="D319" s="153" t="s">
        <v>169</v>
      </c>
      <c r="F319" s="154" t="s">
        <v>801</v>
      </c>
      <c r="I319" s="151"/>
      <c r="L319" s="32"/>
      <c r="M319" s="152"/>
      <c r="T319" s="56"/>
      <c r="AT319" s="17" t="s">
        <v>169</v>
      </c>
      <c r="AU319" s="17" t="s">
        <v>90</v>
      </c>
    </row>
    <row r="320" spans="2:65" s="1" customFormat="1" ht="19.5">
      <c r="B320" s="32"/>
      <c r="D320" s="149" t="s">
        <v>195</v>
      </c>
      <c r="F320" s="175" t="s">
        <v>219</v>
      </c>
      <c r="I320" s="151"/>
      <c r="L320" s="32"/>
      <c r="M320" s="152"/>
      <c r="T320" s="56"/>
      <c r="AT320" s="17" t="s">
        <v>195</v>
      </c>
      <c r="AU320" s="17" t="s">
        <v>90</v>
      </c>
    </row>
    <row r="321" spans="2:65" s="12" customFormat="1" ht="11.25">
      <c r="B321" s="155"/>
      <c r="D321" s="149" t="s">
        <v>171</v>
      </c>
      <c r="E321" s="156" t="s">
        <v>1</v>
      </c>
      <c r="F321" s="157" t="s">
        <v>802</v>
      </c>
      <c r="H321" s="156" t="s">
        <v>1</v>
      </c>
      <c r="I321" s="158"/>
      <c r="L321" s="155"/>
      <c r="M321" s="159"/>
      <c r="T321" s="160"/>
      <c r="AT321" s="156" t="s">
        <v>171</v>
      </c>
      <c r="AU321" s="156" t="s">
        <v>90</v>
      </c>
      <c r="AV321" s="12" t="s">
        <v>88</v>
      </c>
      <c r="AW321" s="12" t="s">
        <v>36</v>
      </c>
      <c r="AX321" s="12" t="s">
        <v>80</v>
      </c>
      <c r="AY321" s="156" t="s">
        <v>158</v>
      </c>
    </row>
    <row r="322" spans="2:65" s="13" customFormat="1" ht="11.25">
      <c r="B322" s="161"/>
      <c r="D322" s="149" t="s">
        <v>171</v>
      </c>
      <c r="E322" s="162" t="s">
        <v>1</v>
      </c>
      <c r="F322" s="163" t="s">
        <v>1352</v>
      </c>
      <c r="H322" s="164">
        <v>11.36</v>
      </c>
      <c r="I322" s="165"/>
      <c r="L322" s="161"/>
      <c r="M322" s="166"/>
      <c r="T322" s="167"/>
      <c r="AT322" s="162" t="s">
        <v>171</v>
      </c>
      <c r="AU322" s="162" t="s">
        <v>90</v>
      </c>
      <c r="AV322" s="13" t="s">
        <v>90</v>
      </c>
      <c r="AW322" s="13" t="s">
        <v>36</v>
      </c>
      <c r="AX322" s="13" t="s">
        <v>80</v>
      </c>
      <c r="AY322" s="162" t="s">
        <v>158</v>
      </c>
    </row>
    <row r="323" spans="2:65" s="14" customFormat="1" ht="11.25">
      <c r="B323" s="168"/>
      <c r="D323" s="149" t="s">
        <v>171</v>
      </c>
      <c r="E323" s="169" t="s">
        <v>1</v>
      </c>
      <c r="F323" s="170" t="s">
        <v>182</v>
      </c>
      <c r="H323" s="171">
        <v>11.36</v>
      </c>
      <c r="I323" s="172"/>
      <c r="L323" s="168"/>
      <c r="M323" s="173"/>
      <c r="T323" s="174"/>
      <c r="AT323" s="169" t="s">
        <v>171</v>
      </c>
      <c r="AU323" s="169" t="s">
        <v>90</v>
      </c>
      <c r="AV323" s="14" t="s">
        <v>165</v>
      </c>
      <c r="AW323" s="14" t="s">
        <v>36</v>
      </c>
      <c r="AX323" s="14" t="s">
        <v>88</v>
      </c>
      <c r="AY323" s="169" t="s">
        <v>158</v>
      </c>
    </row>
    <row r="324" spans="2:65" s="11" customFormat="1" ht="22.9" customHeight="1">
      <c r="B324" s="124"/>
      <c r="D324" s="125" t="s">
        <v>79</v>
      </c>
      <c r="E324" s="134" t="s">
        <v>805</v>
      </c>
      <c r="F324" s="134" t="s">
        <v>806</v>
      </c>
      <c r="I324" s="127"/>
      <c r="J324" s="135">
        <f>BK324</f>
        <v>0</v>
      </c>
      <c r="L324" s="124"/>
      <c r="M324" s="129"/>
      <c r="P324" s="130">
        <f>SUM(P325:P328)</f>
        <v>0</v>
      </c>
      <c r="R324" s="130">
        <f>SUM(R325:R328)</f>
        <v>0</v>
      </c>
      <c r="T324" s="131">
        <f>SUM(T325:T328)</f>
        <v>0</v>
      </c>
      <c r="AR324" s="125" t="s">
        <v>88</v>
      </c>
      <c r="AT324" s="132" t="s">
        <v>79</v>
      </c>
      <c r="AU324" s="132" t="s">
        <v>88</v>
      </c>
      <c r="AY324" s="125" t="s">
        <v>158</v>
      </c>
      <c r="BK324" s="133">
        <f>SUM(BK325:BK328)</f>
        <v>0</v>
      </c>
    </row>
    <row r="325" spans="2:65" s="1" customFormat="1" ht="16.5" customHeight="1">
      <c r="B325" s="32"/>
      <c r="C325" s="136" t="s">
        <v>391</v>
      </c>
      <c r="D325" s="136" t="s">
        <v>160</v>
      </c>
      <c r="E325" s="137" t="s">
        <v>808</v>
      </c>
      <c r="F325" s="138" t="s">
        <v>809</v>
      </c>
      <c r="G325" s="139" t="s">
        <v>339</v>
      </c>
      <c r="H325" s="140">
        <v>23.617000000000001</v>
      </c>
      <c r="I325" s="141"/>
      <c r="J325" s="142">
        <f>ROUND(I325*H325,2)</f>
        <v>0</v>
      </c>
      <c r="K325" s="138" t="s">
        <v>164</v>
      </c>
      <c r="L325" s="32"/>
      <c r="M325" s="143" t="s">
        <v>1</v>
      </c>
      <c r="N325" s="144" t="s">
        <v>45</v>
      </c>
      <c r="P325" s="145">
        <f>O325*H325</f>
        <v>0</v>
      </c>
      <c r="Q325" s="145">
        <v>0</v>
      </c>
      <c r="R325" s="145">
        <f>Q325*H325</f>
        <v>0</v>
      </c>
      <c r="S325" s="145">
        <v>0</v>
      </c>
      <c r="T325" s="146">
        <f>S325*H325</f>
        <v>0</v>
      </c>
      <c r="AR325" s="147" t="s">
        <v>165</v>
      </c>
      <c r="AT325" s="147" t="s">
        <v>160</v>
      </c>
      <c r="AU325" s="147" t="s">
        <v>90</v>
      </c>
      <c r="AY325" s="17" t="s">
        <v>158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7" t="s">
        <v>88</v>
      </c>
      <c r="BK325" s="148">
        <f>ROUND(I325*H325,2)</f>
        <v>0</v>
      </c>
      <c r="BL325" s="17" t="s">
        <v>165</v>
      </c>
      <c r="BM325" s="147" t="s">
        <v>1353</v>
      </c>
    </row>
    <row r="326" spans="2:65" s="1" customFormat="1" ht="11.25">
      <c r="B326" s="32"/>
      <c r="D326" s="149" t="s">
        <v>167</v>
      </c>
      <c r="F326" s="150" t="s">
        <v>811</v>
      </c>
      <c r="I326" s="151"/>
      <c r="L326" s="32"/>
      <c r="M326" s="152"/>
      <c r="T326" s="56"/>
      <c r="AT326" s="17" t="s">
        <v>167</v>
      </c>
      <c r="AU326" s="17" t="s">
        <v>90</v>
      </c>
    </row>
    <row r="327" spans="2:65" s="1" customFormat="1" ht="11.25">
      <c r="B327" s="32"/>
      <c r="D327" s="153" t="s">
        <v>169</v>
      </c>
      <c r="F327" s="154" t="s">
        <v>812</v>
      </c>
      <c r="I327" s="151"/>
      <c r="L327" s="32"/>
      <c r="M327" s="152"/>
      <c r="T327" s="56"/>
      <c r="AT327" s="17" t="s">
        <v>169</v>
      </c>
      <c r="AU327" s="17" t="s">
        <v>90</v>
      </c>
    </row>
    <row r="328" spans="2:65" s="1" customFormat="1" ht="19.5">
      <c r="B328" s="32"/>
      <c r="D328" s="149" t="s">
        <v>195</v>
      </c>
      <c r="F328" s="175" t="s">
        <v>256</v>
      </c>
      <c r="I328" s="151"/>
      <c r="L328" s="32"/>
      <c r="M328" s="186"/>
      <c r="N328" s="187"/>
      <c r="O328" s="187"/>
      <c r="P328" s="187"/>
      <c r="Q328" s="187"/>
      <c r="R328" s="187"/>
      <c r="S328" s="187"/>
      <c r="T328" s="188"/>
      <c r="AT328" s="17" t="s">
        <v>195</v>
      </c>
      <c r="AU328" s="17" t="s">
        <v>90</v>
      </c>
    </row>
    <row r="329" spans="2:65" s="1" customFormat="1" ht="6.95" customHeight="1">
      <c r="B329" s="44"/>
      <c r="C329" s="45"/>
      <c r="D329" s="45"/>
      <c r="E329" s="45"/>
      <c r="F329" s="45"/>
      <c r="G329" s="45"/>
      <c r="H329" s="45"/>
      <c r="I329" s="45"/>
      <c r="J329" s="45"/>
      <c r="K329" s="45"/>
      <c r="L329" s="32"/>
    </row>
  </sheetData>
  <sheetProtection algorithmName="SHA-512" hashValue="CCg+KCAT/r+5aZOVRPZjqpDv60ygs9kG3QCg/b55xOXHw++lYbZh1CV4AuzYi6BW8beThtFekruHXH911dXDhQ==" saltValue="ezFzKsWm/eArP9QhnGDdFzNbVcLR2fi04O3vAT1Ji9tW9SNKxDSOq94GOtESN3kwfvCHlFm3QQtRw5cEi9Rw0g==" spinCount="100000" sheet="1" objects="1" scenarios="1" formatColumns="0" formatRows="0" autoFilter="0"/>
  <autoFilter ref="C126:K328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hyperlinks>
    <hyperlink ref="F132" r:id="rId1" xr:uid="{00000000-0004-0000-0400-000000000000}"/>
    <hyperlink ref="F140" r:id="rId2" xr:uid="{00000000-0004-0000-0400-000001000000}"/>
    <hyperlink ref="F147" r:id="rId3" xr:uid="{00000000-0004-0000-0400-000002000000}"/>
    <hyperlink ref="F154" r:id="rId4" xr:uid="{00000000-0004-0000-0400-000003000000}"/>
    <hyperlink ref="F161" r:id="rId5" xr:uid="{00000000-0004-0000-0400-000004000000}"/>
    <hyperlink ref="F168" r:id="rId6" xr:uid="{00000000-0004-0000-0400-000005000000}"/>
    <hyperlink ref="F175" r:id="rId7" xr:uid="{00000000-0004-0000-0400-000006000000}"/>
    <hyperlink ref="F184" r:id="rId8" xr:uid="{00000000-0004-0000-0400-000007000000}"/>
    <hyperlink ref="F201" r:id="rId9" xr:uid="{00000000-0004-0000-0400-000008000000}"/>
    <hyperlink ref="F209" r:id="rId10" xr:uid="{00000000-0004-0000-0400-000009000000}"/>
    <hyperlink ref="F216" r:id="rId11" xr:uid="{00000000-0004-0000-0400-00000A000000}"/>
    <hyperlink ref="F225" r:id="rId12" xr:uid="{00000000-0004-0000-0400-00000B000000}"/>
    <hyperlink ref="F231" r:id="rId13" xr:uid="{00000000-0004-0000-0400-00000C000000}"/>
    <hyperlink ref="F250" r:id="rId14" xr:uid="{00000000-0004-0000-0400-00000D000000}"/>
    <hyperlink ref="F257" r:id="rId15" xr:uid="{00000000-0004-0000-0400-00000E000000}"/>
    <hyperlink ref="F263" r:id="rId16" xr:uid="{00000000-0004-0000-0400-00000F000000}"/>
    <hyperlink ref="F266" r:id="rId17" xr:uid="{00000000-0004-0000-0400-000010000000}"/>
    <hyperlink ref="F275" r:id="rId18" xr:uid="{00000000-0004-0000-0400-000011000000}"/>
    <hyperlink ref="F293" r:id="rId19" xr:uid="{00000000-0004-0000-0400-000012000000}"/>
    <hyperlink ref="F308" r:id="rId20" xr:uid="{00000000-0004-0000-0400-000013000000}"/>
    <hyperlink ref="F319" r:id="rId21" xr:uid="{00000000-0004-0000-0400-000014000000}"/>
    <hyperlink ref="F327" r:id="rId22" xr:uid="{00000000-0004-0000-0400-00001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9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ht="12" customHeight="1">
      <c r="B8" s="20"/>
      <c r="D8" s="27" t="s">
        <v>121</v>
      </c>
      <c r="L8" s="20"/>
    </row>
    <row r="9" spans="2:46" s="1" customFormat="1" ht="16.5" customHeight="1">
      <c r="B9" s="32"/>
      <c r="E9" s="241" t="s">
        <v>934</v>
      </c>
      <c r="F9" s="243"/>
      <c r="G9" s="243"/>
      <c r="H9" s="243"/>
      <c r="L9" s="32"/>
    </row>
    <row r="10" spans="2:46" s="1" customFormat="1" ht="12" customHeight="1">
      <c r="B10" s="32"/>
      <c r="D10" s="27" t="s">
        <v>935</v>
      </c>
      <c r="L10" s="32"/>
    </row>
    <row r="11" spans="2:46" s="1" customFormat="1" ht="16.5" customHeight="1">
      <c r="B11" s="32"/>
      <c r="E11" s="204" t="s">
        <v>1354</v>
      </c>
      <c r="F11" s="243"/>
      <c r="G11" s="243"/>
      <c r="H11" s="24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23. 6. 2025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4" t="str">
        <f>'Rekapitulace stavby'!E14</f>
        <v>Vyplň údaj</v>
      </c>
      <c r="F20" s="210"/>
      <c r="G20" s="210"/>
      <c r="H20" s="21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4"/>
      <c r="E29" s="215" t="s">
        <v>1</v>
      </c>
      <c r="F29" s="215"/>
      <c r="G29" s="215"/>
      <c r="H29" s="215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40</v>
      </c>
      <c r="J32" s="66">
        <f>ROUND(J131,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5" t="s">
        <v>44</v>
      </c>
      <c r="E35" s="27" t="s">
        <v>45</v>
      </c>
      <c r="F35" s="86">
        <f>ROUND((SUM(BE131:BE292)),  2)</f>
        <v>0</v>
      </c>
      <c r="I35" s="96">
        <v>0.21</v>
      </c>
      <c r="J35" s="86">
        <f>ROUND(((SUM(BE131:BE292))*I35),  2)</f>
        <v>0</v>
      </c>
      <c r="L35" s="32"/>
    </row>
    <row r="36" spans="2:12" s="1" customFormat="1" ht="14.45" customHeight="1">
      <c r="B36" s="32"/>
      <c r="E36" s="27" t="s">
        <v>46</v>
      </c>
      <c r="F36" s="86">
        <f>ROUND((SUM(BF131:BF292)),  2)</f>
        <v>0</v>
      </c>
      <c r="I36" s="96">
        <v>0.15</v>
      </c>
      <c r="J36" s="86">
        <f>ROUND(((SUM(BF131:BF292))*I36),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6">
        <f>ROUND((SUM(BG131:BG292)),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6">
        <f>ROUND((SUM(BH131:BH292)),  2)</f>
        <v>0</v>
      </c>
      <c r="I38" s="96">
        <v>0.15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6">
        <f>ROUND((SUM(BI131:BI292)),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50</v>
      </c>
      <c r="E41" s="57"/>
      <c r="F41" s="57"/>
      <c r="G41" s="99" t="s">
        <v>51</v>
      </c>
      <c r="H41" s="100" t="s">
        <v>52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123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12" ht="12" customHeight="1">
      <c r="B86" s="20"/>
      <c r="C86" s="27" t="s">
        <v>121</v>
      </c>
      <c r="L86" s="20"/>
    </row>
    <row r="87" spans="2:12" s="1" customFormat="1" ht="16.5" customHeight="1">
      <c r="B87" s="32"/>
      <c r="E87" s="241" t="s">
        <v>934</v>
      </c>
      <c r="F87" s="243"/>
      <c r="G87" s="243"/>
      <c r="H87" s="243"/>
      <c r="L87" s="32"/>
    </row>
    <row r="88" spans="2:12" s="1" customFormat="1" ht="12" customHeight="1">
      <c r="B88" s="32"/>
      <c r="C88" s="27" t="s">
        <v>935</v>
      </c>
      <c r="L88" s="32"/>
    </row>
    <row r="89" spans="2:12" s="1" customFormat="1" ht="16.5" customHeight="1">
      <c r="B89" s="32"/>
      <c r="E89" s="204" t="str">
        <f>E11</f>
        <v>SO 02.4 - Rekonstrukce koruny štětové stěny</v>
      </c>
      <c r="F89" s="243"/>
      <c r="G89" s="243"/>
      <c r="H89" s="243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23. 6. 2025</v>
      </c>
      <c r="L91" s="32"/>
    </row>
    <row r="92" spans="2:12" s="1" customFormat="1" ht="6.95" customHeight="1">
      <c r="B92" s="32"/>
      <c r="L92" s="32"/>
    </row>
    <row r="93" spans="2:12" s="1" customFormat="1" ht="40.15" customHeight="1">
      <c r="B93" s="32"/>
      <c r="C93" s="27" t="s">
        <v>24</v>
      </c>
      <c r="F93" s="25" t="str">
        <f>E17</f>
        <v>Povodí Vltavy, státní podnik</v>
      </c>
      <c r="I93" s="27" t="s">
        <v>32</v>
      </c>
      <c r="J93" s="30" t="str">
        <f>E23</f>
        <v>ENVISYSTEM, s.r.o., U Nikolajky 15, 15000  Praha 5</v>
      </c>
      <c r="L93" s="32"/>
    </row>
    <row r="94" spans="2:12" s="1" customFormat="1" ht="15.2" customHeight="1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124</v>
      </c>
      <c r="D96" s="97"/>
      <c r="E96" s="97"/>
      <c r="F96" s="97"/>
      <c r="G96" s="97"/>
      <c r="H96" s="97"/>
      <c r="I96" s="97"/>
      <c r="J96" s="106" t="s">
        <v>125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126</v>
      </c>
      <c r="J98" s="66">
        <f>J131</f>
        <v>0</v>
      </c>
      <c r="L98" s="32"/>
      <c r="AU98" s="17" t="s">
        <v>127</v>
      </c>
    </row>
    <row r="99" spans="2:47" s="8" customFormat="1" ht="24.95" customHeight="1">
      <c r="B99" s="108"/>
      <c r="D99" s="109" t="s">
        <v>128</v>
      </c>
      <c r="E99" s="110"/>
      <c r="F99" s="110"/>
      <c r="G99" s="110"/>
      <c r="H99" s="110"/>
      <c r="I99" s="110"/>
      <c r="J99" s="111">
        <f>J132</f>
        <v>0</v>
      </c>
      <c r="L99" s="108"/>
    </row>
    <row r="100" spans="2:47" s="9" customFormat="1" ht="19.899999999999999" customHeight="1">
      <c r="B100" s="112"/>
      <c r="D100" s="113" t="s">
        <v>129</v>
      </c>
      <c r="E100" s="114"/>
      <c r="F100" s="114"/>
      <c r="G100" s="114"/>
      <c r="H100" s="114"/>
      <c r="I100" s="114"/>
      <c r="J100" s="115">
        <f>J133</f>
        <v>0</v>
      </c>
      <c r="L100" s="112"/>
    </row>
    <row r="101" spans="2:47" s="9" customFormat="1" ht="19.899999999999999" customHeight="1">
      <c r="B101" s="112"/>
      <c r="D101" s="113" t="s">
        <v>130</v>
      </c>
      <c r="E101" s="114"/>
      <c r="F101" s="114"/>
      <c r="G101" s="114"/>
      <c r="H101" s="114"/>
      <c r="I101" s="114"/>
      <c r="J101" s="115">
        <f>J177</f>
        <v>0</v>
      </c>
      <c r="L101" s="112"/>
    </row>
    <row r="102" spans="2:47" s="9" customFormat="1" ht="19.899999999999999" customHeight="1">
      <c r="B102" s="112"/>
      <c r="D102" s="113" t="s">
        <v>131</v>
      </c>
      <c r="E102" s="114"/>
      <c r="F102" s="114"/>
      <c r="G102" s="114"/>
      <c r="H102" s="114"/>
      <c r="I102" s="114"/>
      <c r="J102" s="115">
        <f>J210</f>
        <v>0</v>
      </c>
      <c r="L102" s="112"/>
    </row>
    <row r="103" spans="2:47" s="9" customFormat="1" ht="19.899999999999999" customHeight="1">
      <c r="B103" s="112"/>
      <c r="D103" s="113" t="s">
        <v>134</v>
      </c>
      <c r="E103" s="114"/>
      <c r="F103" s="114"/>
      <c r="G103" s="114"/>
      <c r="H103" s="114"/>
      <c r="I103" s="114"/>
      <c r="J103" s="115">
        <f>J224</f>
        <v>0</v>
      </c>
      <c r="L103" s="112"/>
    </row>
    <row r="104" spans="2:47" s="9" customFormat="1" ht="19.899999999999999" customHeight="1">
      <c r="B104" s="112"/>
      <c r="D104" s="113" t="s">
        <v>135</v>
      </c>
      <c r="E104" s="114"/>
      <c r="F104" s="114"/>
      <c r="G104" s="114"/>
      <c r="H104" s="114"/>
      <c r="I104" s="114"/>
      <c r="J104" s="115">
        <f>J242</f>
        <v>0</v>
      </c>
      <c r="L104" s="112"/>
    </row>
    <row r="105" spans="2:47" s="9" customFormat="1" ht="19.899999999999999" customHeight="1">
      <c r="B105" s="112"/>
      <c r="D105" s="113" t="s">
        <v>136</v>
      </c>
      <c r="E105" s="114"/>
      <c r="F105" s="114"/>
      <c r="G105" s="114"/>
      <c r="H105" s="114"/>
      <c r="I105" s="114"/>
      <c r="J105" s="115">
        <f>J261</f>
        <v>0</v>
      </c>
      <c r="L105" s="112"/>
    </row>
    <row r="106" spans="2:47" s="8" customFormat="1" ht="24.95" customHeight="1">
      <c r="B106" s="108"/>
      <c r="D106" s="109" t="s">
        <v>137</v>
      </c>
      <c r="E106" s="110"/>
      <c r="F106" s="110"/>
      <c r="G106" s="110"/>
      <c r="H106" s="110"/>
      <c r="I106" s="110"/>
      <c r="J106" s="111">
        <f>J266</f>
        <v>0</v>
      </c>
      <c r="L106" s="108"/>
    </row>
    <row r="107" spans="2:47" s="9" customFormat="1" ht="19.899999999999999" customHeight="1">
      <c r="B107" s="112"/>
      <c r="D107" s="113" t="s">
        <v>140</v>
      </c>
      <c r="E107" s="114"/>
      <c r="F107" s="114"/>
      <c r="G107" s="114"/>
      <c r="H107" s="114"/>
      <c r="I107" s="114"/>
      <c r="J107" s="115">
        <f>J267</f>
        <v>0</v>
      </c>
      <c r="L107" s="112"/>
    </row>
    <row r="108" spans="2:47" s="9" customFormat="1" ht="19.899999999999999" customHeight="1">
      <c r="B108" s="112"/>
      <c r="D108" s="113" t="s">
        <v>1355</v>
      </c>
      <c r="E108" s="114"/>
      <c r="F108" s="114"/>
      <c r="G108" s="114"/>
      <c r="H108" s="114"/>
      <c r="I108" s="114"/>
      <c r="J108" s="115">
        <f>J273</f>
        <v>0</v>
      </c>
      <c r="L108" s="112"/>
    </row>
    <row r="109" spans="2:47" s="9" customFormat="1" ht="19.899999999999999" customHeight="1">
      <c r="B109" s="112"/>
      <c r="D109" s="113" t="s">
        <v>1356</v>
      </c>
      <c r="E109" s="114"/>
      <c r="F109" s="114"/>
      <c r="G109" s="114"/>
      <c r="H109" s="114"/>
      <c r="I109" s="114"/>
      <c r="J109" s="115">
        <f>J286</f>
        <v>0</v>
      </c>
      <c r="L109" s="112"/>
    </row>
    <row r="110" spans="2:47" s="1" customFormat="1" ht="21.75" customHeight="1">
      <c r="B110" s="32"/>
      <c r="L110" s="32"/>
    </row>
    <row r="111" spans="2:47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12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12" s="1" customFormat="1" ht="24.95" customHeight="1">
      <c r="B116" s="32"/>
      <c r="C116" s="21" t="s">
        <v>142</v>
      </c>
      <c r="L116" s="32"/>
    </row>
    <row r="117" spans="2:12" s="1" customFormat="1" ht="6.95" customHeight="1">
      <c r="B117" s="32"/>
      <c r="L117" s="32"/>
    </row>
    <row r="118" spans="2:12" s="1" customFormat="1" ht="12" customHeight="1">
      <c r="B118" s="32"/>
      <c r="C118" s="27" t="s">
        <v>16</v>
      </c>
      <c r="L118" s="32"/>
    </row>
    <row r="119" spans="2:12" s="1" customFormat="1" ht="26.25" customHeight="1">
      <c r="B119" s="32"/>
      <c r="E119" s="241" t="str">
        <f>E7</f>
        <v>Berounka, ř.km 21,638 - jez Zadní Třebáň - výstavba rybího přechodu a vodácké propusti</v>
      </c>
      <c r="F119" s="242"/>
      <c r="G119" s="242"/>
      <c r="H119" s="242"/>
      <c r="L119" s="32"/>
    </row>
    <row r="120" spans="2:12" ht="12" customHeight="1">
      <c r="B120" s="20"/>
      <c r="C120" s="27" t="s">
        <v>121</v>
      </c>
      <c r="L120" s="20"/>
    </row>
    <row r="121" spans="2:12" s="1" customFormat="1" ht="16.5" customHeight="1">
      <c r="B121" s="32"/>
      <c r="E121" s="241" t="s">
        <v>934</v>
      </c>
      <c r="F121" s="243"/>
      <c r="G121" s="243"/>
      <c r="H121" s="243"/>
      <c r="L121" s="32"/>
    </row>
    <row r="122" spans="2:12" s="1" customFormat="1" ht="12" customHeight="1">
      <c r="B122" s="32"/>
      <c r="C122" s="27" t="s">
        <v>935</v>
      </c>
      <c r="L122" s="32"/>
    </row>
    <row r="123" spans="2:12" s="1" customFormat="1" ht="16.5" customHeight="1">
      <c r="B123" s="32"/>
      <c r="E123" s="204" t="str">
        <f>E11</f>
        <v>SO 02.4 - Rekonstrukce koruny štětové stěny</v>
      </c>
      <c r="F123" s="243"/>
      <c r="G123" s="243"/>
      <c r="H123" s="243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20</v>
      </c>
      <c r="F125" s="25" t="str">
        <f>F14</f>
        <v xml:space="preserve"> </v>
      </c>
      <c r="I125" s="27" t="s">
        <v>22</v>
      </c>
      <c r="J125" s="52" t="str">
        <f>IF(J14="","",J14)</f>
        <v>23. 6. 2025</v>
      </c>
      <c r="L125" s="32"/>
    </row>
    <row r="126" spans="2:12" s="1" customFormat="1" ht="6.95" customHeight="1">
      <c r="B126" s="32"/>
      <c r="L126" s="32"/>
    </row>
    <row r="127" spans="2:12" s="1" customFormat="1" ht="40.15" customHeight="1">
      <c r="B127" s="32"/>
      <c r="C127" s="27" t="s">
        <v>24</v>
      </c>
      <c r="F127" s="25" t="str">
        <f>E17</f>
        <v>Povodí Vltavy, státní podnik</v>
      </c>
      <c r="I127" s="27" t="s">
        <v>32</v>
      </c>
      <c r="J127" s="30" t="str">
        <f>E23</f>
        <v>ENVISYSTEM, s.r.o., U Nikolajky 15, 15000  Praha 5</v>
      </c>
      <c r="L127" s="32"/>
    </row>
    <row r="128" spans="2:12" s="1" customFormat="1" ht="15.2" customHeight="1">
      <c r="B128" s="32"/>
      <c r="C128" s="27" t="s">
        <v>30</v>
      </c>
      <c r="F128" s="25" t="str">
        <f>IF(E20="","",E20)</f>
        <v>Vyplň údaj</v>
      </c>
      <c r="I128" s="27" t="s">
        <v>37</v>
      </c>
      <c r="J128" s="30" t="str">
        <f>E26</f>
        <v xml:space="preserve"> 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16"/>
      <c r="C130" s="117" t="s">
        <v>143</v>
      </c>
      <c r="D130" s="118" t="s">
        <v>65</v>
      </c>
      <c r="E130" s="118" t="s">
        <v>61</v>
      </c>
      <c r="F130" s="118" t="s">
        <v>62</v>
      </c>
      <c r="G130" s="118" t="s">
        <v>144</v>
      </c>
      <c r="H130" s="118" t="s">
        <v>145</v>
      </c>
      <c r="I130" s="118" t="s">
        <v>146</v>
      </c>
      <c r="J130" s="118" t="s">
        <v>125</v>
      </c>
      <c r="K130" s="119" t="s">
        <v>147</v>
      </c>
      <c r="L130" s="116"/>
      <c r="M130" s="59" t="s">
        <v>1</v>
      </c>
      <c r="N130" s="60" t="s">
        <v>44</v>
      </c>
      <c r="O130" s="60" t="s">
        <v>148</v>
      </c>
      <c r="P130" s="60" t="s">
        <v>149</v>
      </c>
      <c r="Q130" s="60" t="s">
        <v>150</v>
      </c>
      <c r="R130" s="60" t="s">
        <v>151</v>
      </c>
      <c r="S130" s="60" t="s">
        <v>152</v>
      </c>
      <c r="T130" s="61" t="s">
        <v>153</v>
      </c>
    </row>
    <row r="131" spans="2:65" s="1" customFormat="1" ht="22.9" customHeight="1">
      <c r="B131" s="32"/>
      <c r="C131" s="64" t="s">
        <v>154</v>
      </c>
      <c r="J131" s="120">
        <f>BK131</f>
        <v>0</v>
      </c>
      <c r="L131" s="32"/>
      <c r="M131" s="62"/>
      <c r="N131" s="53"/>
      <c r="O131" s="53"/>
      <c r="P131" s="121">
        <f>P132+P266</f>
        <v>0</v>
      </c>
      <c r="Q131" s="53"/>
      <c r="R131" s="121">
        <f>R132+R266</f>
        <v>2.8902906000000002</v>
      </c>
      <c r="S131" s="53"/>
      <c r="T131" s="122">
        <f>T132+T266</f>
        <v>46.075800000000001</v>
      </c>
      <c r="AT131" s="17" t="s">
        <v>79</v>
      </c>
      <c r="AU131" s="17" t="s">
        <v>127</v>
      </c>
      <c r="BK131" s="123">
        <f>BK132+BK266</f>
        <v>0</v>
      </c>
    </row>
    <row r="132" spans="2:65" s="11" customFormat="1" ht="25.9" customHeight="1">
      <c r="B132" s="124"/>
      <c r="D132" s="125" t="s">
        <v>79</v>
      </c>
      <c r="E132" s="126" t="s">
        <v>155</v>
      </c>
      <c r="F132" s="126" t="s">
        <v>156</v>
      </c>
      <c r="I132" s="127"/>
      <c r="J132" s="128">
        <f>BK132</f>
        <v>0</v>
      </c>
      <c r="L132" s="124"/>
      <c r="M132" s="129"/>
      <c r="P132" s="130">
        <f>P133+P177+P210+P224+P242+P261</f>
        <v>0</v>
      </c>
      <c r="R132" s="130">
        <f>R133+R177+R210+R224+R242+R261</f>
        <v>2.0869206000000005</v>
      </c>
      <c r="T132" s="131">
        <f>T133+T177+T210+T224+T242+T261</f>
        <v>34.760000000000005</v>
      </c>
      <c r="AR132" s="125" t="s">
        <v>157</v>
      </c>
      <c r="AT132" s="132" t="s">
        <v>79</v>
      </c>
      <c r="AU132" s="132" t="s">
        <v>80</v>
      </c>
      <c r="AY132" s="125" t="s">
        <v>158</v>
      </c>
      <c r="BK132" s="133">
        <f>BK133+BK177+BK210+BK224+BK242+BK261</f>
        <v>0</v>
      </c>
    </row>
    <row r="133" spans="2:65" s="11" customFormat="1" ht="22.9" customHeight="1">
      <c r="B133" s="124"/>
      <c r="D133" s="125" t="s">
        <v>79</v>
      </c>
      <c r="E133" s="134" t="s">
        <v>88</v>
      </c>
      <c r="F133" s="134" t="s">
        <v>159</v>
      </c>
      <c r="I133" s="127"/>
      <c r="J133" s="135">
        <f>BK133</f>
        <v>0</v>
      </c>
      <c r="L133" s="124"/>
      <c r="M133" s="129"/>
      <c r="P133" s="130">
        <f>SUM(P134:P176)</f>
        <v>0</v>
      </c>
      <c r="R133" s="130">
        <f>SUM(R134:R176)</f>
        <v>0</v>
      </c>
      <c r="T133" s="131">
        <f>SUM(T134:T176)</f>
        <v>0</v>
      </c>
      <c r="AR133" s="125" t="s">
        <v>157</v>
      </c>
      <c r="AT133" s="132" t="s">
        <v>79</v>
      </c>
      <c r="AU133" s="132" t="s">
        <v>88</v>
      </c>
      <c r="AY133" s="125" t="s">
        <v>158</v>
      </c>
      <c r="BK133" s="133">
        <f>SUM(BK134:BK176)</f>
        <v>0</v>
      </c>
    </row>
    <row r="134" spans="2:65" s="1" customFormat="1" ht="33" customHeight="1">
      <c r="B134" s="32"/>
      <c r="C134" s="136" t="s">
        <v>88</v>
      </c>
      <c r="D134" s="136" t="s">
        <v>160</v>
      </c>
      <c r="E134" s="137" t="s">
        <v>1357</v>
      </c>
      <c r="F134" s="138" t="s">
        <v>1358</v>
      </c>
      <c r="G134" s="139" t="s">
        <v>215</v>
      </c>
      <c r="H134" s="140">
        <v>23.7</v>
      </c>
      <c r="I134" s="141"/>
      <c r="J134" s="142">
        <f>ROUND(I134*H134,2)</f>
        <v>0</v>
      </c>
      <c r="K134" s="138" t="s">
        <v>164</v>
      </c>
      <c r="L134" s="32"/>
      <c r="M134" s="143" t="s">
        <v>1</v>
      </c>
      <c r="N134" s="144" t="s">
        <v>45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165</v>
      </c>
      <c r="AT134" s="147" t="s">
        <v>160</v>
      </c>
      <c r="AU134" s="147" t="s">
        <v>90</v>
      </c>
      <c r="AY134" s="17" t="s">
        <v>158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88</v>
      </c>
      <c r="BK134" s="148">
        <f>ROUND(I134*H134,2)</f>
        <v>0</v>
      </c>
      <c r="BL134" s="17" t="s">
        <v>165</v>
      </c>
      <c r="BM134" s="147" t="s">
        <v>1359</v>
      </c>
    </row>
    <row r="135" spans="2:65" s="1" customFormat="1" ht="29.25">
      <c r="B135" s="32"/>
      <c r="D135" s="149" t="s">
        <v>167</v>
      </c>
      <c r="F135" s="150" t="s">
        <v>1360</v>
      </c>
      <c r="I135" s="151"/>
      <c r="L135" s="32"/>
      <c r="M135" s="152"/>
      <c r="T135" s="56"/>
      <c r="AT135" s="17" t="s">
        <v>167</v>
      </c>
      <c r="AU135" s="17" t="s">
        <v>90</v>
      </c>
    </row>
    <row r="136" spans="2:65" s="1" customFormat="1" ht="11.25">
      <c r="B136" s="32"/>
      <c r="D136" s="153" t="s">
        <v>169</v>
      </c>
      <c r="F136" s="154" t="s">
        <v>1361</v>
      </c>
      <c r="I136" s="151"/>
      <c r="L136" s="32"/>
      <c r="M136" s="152"/>
      <c r="T136" s="56"/>
      <c r="AT136" s="17" t="s">
        <v>169</v>
      </c>
      <c r="AU136" s="17" t="s">
        <v>90</v>
      </c>
    </row>
    <row r="137" spans="2:65" s="1" customFormat="1" ht="19.5">
      <c r="B137" s="32"/>
      <c r="D137" s="149" t="s">
        <v>195</v>
      </c>
      <c r="F137" s="175" t="s">
        <v>256</v>
      </c>
      <c r="I137" s="151"/>
      <c r="L137" s="32"/>
      <c r="M137" s="152"/>
      <c r="T137" s="56"/>
      <c r="AT137" s="17" t="s">
        <v>195</v>
      </c>
      <c r="AU137" s="17" t="s">
        <v>90</v>
      </c>
    </row>
    <row r="138" spans="2:65" s="12" customFormat="1" ht="11.25">
      <c r="B138" s="155"/>
      <c r="D138" s="149" t="s">
        <v>171</v>
      </c>
      <c r="E138" s="156" t="s">
        <v>1</v>
      </c>
      <c r="F138" s="157" t="s">
        <v>1362</v>
      </c>
      <c r="H138" s="156" t="s">
        <v>1</v>
      </c>
      <c r="I138" s="158"/>
      <c r="L138" s="155"/>
      <c r="M138" s="159"/>
      <c r="T138" s="160"/>
      <c r="AT138" s="156" t="s">
        <v>171</v>
      </c>
      <c r="AU138" s="156" t="s">
        <v>90</v>
      </c>
      <c r="AV138" s="12" t="s">
        <v>88</v>
      </c>
      <c r="AW138" s="12" t="s">
        <v>36</v>
      </c>
      <c r="AX138" s="12" t="s">
        <v>80</v>
      </c>
      <c r="AY138" s="156" t="s">
        <v>158</v>
      </c>
    </row>
    <row r="139" spans="2:65" s="13" customFormat="1" ht="11.25">
      <c r="B139" s="161"/>
      <c r="D139" s="149" t="s">
        <v>171</v>
      </c>
      <c r="E139" s="162" t="s">
        <v>1</v>
      </c>
      <c r="F139" s="163" t="s">
        <v>1363</v>
      </c>
      <c r="H139" s="164">
        <v>23.7</v>
      </c>
      <c r="I139" s="165"/>
      <c r="L139" s="161"/>
      <c r="M139" s="166"/>
      <c r="T139" s="167"/>
      <c r="AT139" s="162" t="s">
        <v>171</v>
      </c>
      <c r="AU139" s="162" t="s">
        <v>90</v>
      </c>
      <c r="AV139" s="13" t="s">
        <v>90</v>
      </c>
      <c r="AW139" s="13" t="s">
        <v>36</v>
      </c>
      <c r="AX139" s="13" t="s">
        <v>80</v>
      </c>
      <c r="AY139" s="162" t="s">
        <v>158</v>
      </c>
    </row>
    <row r="140" spans="2:65" s="14" customFormat="1" ht="11.25">
      <c r="B140" s="168"/>
      <c r="D140" s="149" t="s">
        <v>171</v>
      </c>
      <c r="E140" s="169" t="s">
        <v>1</v>
      </c>
      <c r="F140" s="170" t="s">
        <v>182</v>
      </c>
      <c r="H140" s="171">
        <v>23.7</v>
      </c>
      <c r="I140" s="172"/>
      <c r="L140" s="168"/>
      <c r="M140" s="173"/>
      <c r="T140" s="174"/>
      <c r="AT140" s="169" t="s">
        <v>171</v>
      </c>
      <c r="AU140" s="169" t="s">
        <v>90</v>
      </c>
      <c r="AV140" s="14" t="s">
        <v>165</v>
      </c>
      <c r="AW140" s="14" t="s">
        <v>36</v>
      </c>
      <c r="AX140" s="14" t="s">
        <v>88</v>
      </c>
      <c r="AY140" s="169" t="s">
        <v>158</v>
      </c>
    </row>
    <row r="141" spans="2:65" s="1" customFormat="1" ht="37.9" customHeight="1">
      <c r="B141" s="32"/>
      <c r="C141" s="136" t="s">
        <v>90</v>
      </c>
      <c r="D141" s="136" t="s">
        <v>160</v>
      </c>
      <c r="E141" s="137" t="s">
        <v>285</v>
      </c>
      <c r="F141" s="138" t="s">
        <v>286</v>
      </c>
      <c r="G141" s="139" t="s">
        <v>215</v>
      </c>
      <c r="H141" s="140">
        <v>37.5</v>
      </c>
      <c r="I141" s="141"/>
      <c r="J141" s="142">
        <f>ROUND(I141*H141,2)</f>
        <v>0</v>
      </c>
      <c r="K141" s="138" t="s">
        <v>164</v>
      </c>
      <c r="L141" s="32"/>
      <c r="M141" s="143" t="s">
        <v>1</v>
      </c>
      <c r="N141" s="144" t="s">
        <v>45</v>
      </c>
      <c r="P141" s="145">
        <f>O141*H141</f>
        <v>0</v>
      </c>
      <c r="Q141" s="145">
        <v>0</v>
      </c>
      <c r="R141" s="145">
        <f>Q141*H141</f>
        <v>0</v>
      </c>
      <c r="S141" s="145">
        <v>0</v>
      </c>
      <c r="T141" s="146">
        <f>S141*H141</f>
        <v>0</v>
      </c>
      <c r="AR141" s="147" t="s">
        <v>165</v>
      </c>
      <c r="AT141" s="147" t="s">
        <v>160</v>
      </c>
      <c r="AU141" s="147" t="s">
        <v>90</v>
      </c>
      <c r="AY141" s="17" t="s">
        <v>158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88</v>
      </c>
      <c r="BK141" s="148">
        <f>ROUND(I141*H141,2)</f>
        <v>0</v>
      </c>
      <c r="BL141" s="17" t="s">
        <v>165</v>
      </c>
      <c r="BM141" s="147" t="s">
        <v>1364</v>
      </c>
    </row>
    <row r="142" spans="2:65" s="1" customFormat="1" ht="39">
      <c r="B142" s="32"/>
      <c r="D142" s="149" t="s">
        <v>167</v>
      </c>
      <c r="F142" s="150" t="s">
        <v>288</v>
      </c>
      <c r="I142" s="151"/>
      <c r="L142" s="32"/>
      <c r="M142" s="152"/>
      <c r="T142" s="56"/>
      <c r="AT142" s="17" t="s">
        <v>167</v>
      </c>
      <c r="AU142" s="17" t="s">
        <v>90</v>
      </c>
    </row>
    <row r="143" spans="2:65" s="1" customFormat="1" ht="11.25">
      <c r="B143" s="32"/>
      <c r="D143" s="153" t="s">
        <v>169</v>
      </c>
      <c r="F143" s="154" t="s">
        <v>289</v>
      </c>
      <c r="I143" s="151"/>
      <c r="L143" s="32"/>
      <c r="M143" s="152"/>
      <c r="T143" s="56"/>
      <c r="AT143" s="17" t="s">
        <v>169</v>
      </c>
      <c r="AU143" s="17" t="s">
        <v>90</v>
      </c>
    </row>
    <row r="144" spans="2:65" s="1" customFormat="1" ht="19.5">
      <c r="B144" s="32"/>
      <c r="D144" s="149" t="s">
        <v>195</v>
      </c>
      <c r="F144" s="175" t="s">
        <v>256</v>
      </c>
      <c r="I144" s="151"/>
      <c r="L144" s="32"/>
      <c r="M144" s="152"/>
      <c r="T144" s="56"/>
      <c r="AT144" s="17" t="s">
        <v>195</v>
      </c>
      <c r="AU144" s="17" t="s">
        <v>90</v>
      </c>
    </row>
    <row r="145" spans="2:65" s="12" customFormat="1" ht="11.25">
      <c r="B145" s="155"/>
      <c r="D145" s="149" t="s">
        <v>171</v>
      </c>
      <c r="E145" s="156" t="s">
        <v>1</v>
      </c>
      <c r="F145" s="157" t="s">
        <v>290</v>
      </c>
      <c r="H145" s="156" t="s">
        <v>1</v>
      </c>
      <c r="I145" s="158"/>
      <c r="L145" s="155"/>
      <c r="M145" s="159"/>
      <c r="T145" s="160"/>
      <c r="AT145" s="156" t="s">
        <v>171</v>
      </c>
      <c r="AU145" s="156" t="s">
        <v>90</v>
      </c>
      <c r="AV145" s="12" t="s">
        <v>88</v>
      </c>
      <c r="AW145" s="12" t="s">
        <v>36</v>
      </c>
      <c r="AX145" s="12" t="s">
        <v>80</v>
      </c>
      <c r="AY145" s="156" t="s">
        <v>158</v>
      </c>
    </row>
    <row r="146" spans="2:65" s="13" customFormat="1" ht="11.25">
      <c r="B146" s="161"/>
      <c r="D146" s="149" t="s">
        <v>171</v>
      </c>
      <c r="E146" s="162" t="s">
        <v>1</v>
      </c>
      <c r="F146" s="163" t="s">
        <v>1365</v>
      </c>
      <c r="H146" s="164">
        <v>23.7</v>
      </c>
      <c r="I146" s="165"/>
      <c r="L146" s="161"/>
      <c r="M146" s="166"/>
      <c r="T146" s="167"/>
      <c r="AT146" s="162" t="s">
        <v>171</v>
      </c>
      <c r="AU146" s="162" t="s">
        <v>90</v>
      </c>
      <c r="AV146" s="13" t="s">
        <v>90</v>
      </c>
      <c r="AW146" s="13" t="s">
        <v>36</v>
      </c>
      <c r="AX146" s="13" t="s">
        <v>80</v>
      </c>
      <c r="AY146" s="162" t="s">
        <v>158</v>
      </c>
    </row>
    <row r="147" spans="2:65" s="12" customFormat="1" ht="11.25">
      <c r="B147" s="155"/>
      <c r="D147" s="149" t="s">
        <v>171</v>
      </c>
      <c r="E147" s="156" t="s">
        <v>1</v>
      </c>
      <c r="F147" s="157" t="s">
        <v>1207</v>
      </c>
      <c r="H147" s="156" t="s">
        <v>1</v>
      </c>
      <c r="I147" s="158"/>
      <c r="L147" s="155"/>
      <c r="M147" s="159"/>
      <c r="T147" s="160"/>
      <c r="AT147" s="156" t="s">
        <v>171</v>
      </c>
      <c r="AU147" s="156" t="s">
        <v>90</v>
      </c>
      <c r="AV147" s="12" t="s">
        <v>88</v>
      </c>
      <c r="AW147" s="12" t="s">
        <v>36</v>
      </c>
      <c r="AX147" s="12" t="s">
        <v>80</v>
      </c>
      <c r="AY147" s="156" t="s">
        <v>158</v>
      </c>
    </row>
    <row r="148" spans="2:65" s="13" customFormat="1" ht="11.25">
      <c r="B148" s="161"/>
      <c r="D148" s="149" t="s">
        <v>171</v>
      </c>
      <c r="E148" s="162" t="s">
        <v>1</v>
      </c>
      <c r="F148" s="163" t="s">
        <v>1366</v>
      </c>
      <c r="H148" s="164">
        <v>13.8</v>
      </c>
      <c r="I148" s="165"/>
      <c r="L148" s="161"/>
      <c r="M148" s="166"/>
      <c r="T148" s="167"/>
      <c r="AT148" s="162" t="s">
        <v>171</v>
      </c>
      <c r="AU148" s="162" t="s">
        <v>90</v>
      </c>
      <c r="AV148" s="13" t="s">
        <v>90</v>
      </c>
      <c r="AW148" s="13" t="s">
        <v>36</v>
      </c>
      <c r="AX148" s="13" t="s">
        <v>80</v>
      </c>
      <c r="AY148" s="162" t="s">
        <v>158</v>
      </c>
    </row>
    <row r="149" spans="2:65" s="14" customFormat="1" ht="11.25">
      <c r="B149" s="168"/>
      <c r="D149" s="149" t="s">
        <v>171</v>
      </c>
      <c r="E149" s="169" t="s">
        <v>1</v>
      </c>
      <c r="F149" s="170" t="s">
        <v>182</v>
      </c>
      <c r="H149" s="171">
        <v>37.5</v>
      </c>
      <c r="I149" s="172"/>
      <c r="L149" s="168"/>
      <c r="M149" s="173"/>
      <c r="T149" s="174"/>
      <c r="AT149" s="169" t="s">
        <v>171</v>
      </c>
      <c r="AU149" s="169" t="s">
        <v>90</v>
      </c>
      <c r="AV149" s="14" t="s">
        <v>165</v>
      </c>
      <c r="AW149" s="14" t="s">
        <v>36</v>
      </c>
      <c r="AX149" s="14" t="s">
        <v>88</v>
      </c>
      <c r="AY149" s="169" t="s">
        <v>158</v>
      </c>
    </row>
    <row r="150" spans="2:65" s="1" customFormat="1" ht="44.25" customHeight="1">
      <c r="B150" s="32"/>
      <c r="C150" s="136" t="s">
        <v>183</v>
      </c>
      <c r="D150" s="136" t="s">
        <v>160</v>
      </c>
      <c r="E150" s="137" t="s">
        <v>296</v>
      </c>
      <c r="F150" s="138" t="s">
        <v>297</v>
      </c>
      <c r="G150" s="139" t="s">
        <v>215</v>
      </c>
      <c r="H150" s="140">
        <v>9.9</v>
      </c>
      <c r="I150" s="141"/>
      <c r="J150" s="142">
        <f>ROUND(I150*H150,2)</f>
        <v>0</v>
      </c>
      <c r="K150" s="138" t="s">
        <v>270</v>
      </c>
      <c r="L150" s="32"/>
      <c r="M150" s="143" t="s">
        <v>1</v>
      </c>
      <c r="N150" s="144" t="s">
        <v>45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165</v>
      </c>
      <c r="AT150" s="147" t="s">
        <v>160</v>
      </c>
      <c r="AU150" s="147" t="s">
        <v>90</v>
      </c>
      <c r="AY150" s="17" t="s">
        <v>158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88</v>
      </c>
      <c r="BK150" s="148">
        <f>ROUND(I150*H150,2)</f>
        <v>0</v>
      </c>
      <c r="BL150" s="17" t="s">
        <v>165</v>
      </c>
      <c r="BM150" s="147" t="s">
        <v>1367</v>
      </c>
    </row>
    <row r="151" spans="2:65" s="1" customFormat="1" ht="19.5">
      <c r="B151" s="32"/>
      <c r="D151" s="149" t="s">
        <v>195</v>
      </c>
      <c r="F151" s="175" t="s">
        <v>256</v>
      </c>
      <c r="I151" s="151"/>
      <c r="L151" s="32"/>
      <c r="M151" s="152"/>
      <c r="T151" s="56"/>
      <c r="AT151" s="17" t="s">
        <v>195</v>
      </c>
      <c r="AU151" s="17" t="s">
        <v>90</v>
      </c>
    </row>
    <row r="152" spans="2:65" s="12" customFormat="1" ht="11.25">
      <c r="B152" s="155"/>
      <c r="D152" s="149" t="s">
        <v>171</v>
      </c>
      <c r="E152" s="156" t="s">
        <v>1</v>
      </c>
      <c r="F152" s="157" t="s">
        <v>299</v>
      </c>
      <c r="H152" s="156" t="s">
        <v>1</v>
      </c>
      <c r="I152" s="158"/>
      <c r="L152" s="155"/>
      <c r="M152" s="159"/>
      <c r="T152" s="160"/>
      <c r="AT152" s="156" t="s">
        <v>171</v>
      </c>
      <c r="AU152" s="156" t="s">
        <v>90</v>
      </c>
      <c r="AV152" s="12" t="s">
        <v>88</v>
      </c>
      <c r="AW152" s="12" t="s">
        <v>36</v>
      </c>
      <c r="AX152" s="12" t="s">
        <v>80</v>
      </c>
      <c r="AY152" s="156" t="s">
        <v>158</v>
      </c>
    </row>
    <row r="153" spans="2:65" s="13" customFormat="1" ht="11.25">
      <c r="B153" s="161"/>
      <c r="D153" s="149" t="s">
        <v>171</v>
      </c>
      <c r="E153" s="162" t="s">
        <v>1</v>
      </c>
      <c r="F153" s="163" t="s">
        <v>1368</v>
      </c>
      <c r="H153" s="164">
        <v>23.7</v>
      </c>
      <c r="I153" s="165"/>
      <c r="L153" s="161"/>
      <c r="M153" s="166"/>
      <c r="T153" s="167"/>
      <c r="AT153" s="162" t="s">
        <v>171</v>
      </c>
      <c r="AU153" s="162" t="s">
        <v>90</v>
      </c>
      <c r="AV153" s="13" t="s">
        <v>90</v>
      </c>
      <c r="AW153" s="13" t="s">
        <v>36</v>
      </c>
      <c r="AX153" s="13" t="s">
        <v>80</v>
      </c>
      <c r="AY153" s="162" t="s">
        <v>158</v>
      </c>
    </row>
    <row r="154" spans="2:65" s="13" customFormat="1" ht="11.25">
      <c r="B154" s="161"/>
      <c r="D154" s="149" t="s">
        <v>171</v>
      </c>
      <c r="E154" s="162" t="s">
        <v>1</v>
      </c>
      <c r="F154" s="163" t="s">
        <v>1369</v>
      </c>
      <c r="H154" s="164">
        <v>-13.8</v>
      </c>
      <c r="I154" s="165"/>
      <c r="L154" s="161"/>
      <c r="M154" s="166"/>
      <c r="T154" s="167"/>
      <c r="AT154" s="162" t="s">
        <v>171</v>
      </c>
      <c r="AU154" s="162" t="s">
        <v>90</v>
      </c>
      <c r="AV154" s="13" t="s">
        <v>90</v>
      </c>
      <c r="AW154" s="13" t="s">
        <v>36</v>
      </c>
      <c r="AX154" s="13" t="s">
        <v>80</v>
      </c>
      <c r="AY154" s="162" t="s">
        <v>158</v>
      </c>
    </row>
    <row r="155" spans="2:65" s="14" customFormat="1" ht="11.25">
      <c r="B155" s="168"/>
      <c r="D155" s="149" t="s">
        <v>171</v>
      </c>
      <c r="E155" s="169" t="s">
        <v>1</v>
      </c>
      <c r="F155" s="170" t="s">
        <v>182</v>
      </c>
      <c r="H155" s="171">
        <v>9.9</v>
      </c>
      <c r="I155" s="172"/>
      <c r="L155" s="168"/>
      <c r="M155" s="173"/>
      <c r="T155" s="174"/>
      <c r="AT155" s="169" t="s">
        <v>171</v>
      </c>
      <c r="AU155" s="169" t="s">
        <v>90</v>
      </c>
      <c r="AV155" s="14" t="s">
        <v>165</v>
      </c>
      <c r="AW155" s="14" t="s">
        <v>36</v>
      </c>
      <c r="AX155" s="14" t="s">
        <v>88</v>
      </c>
      <c r="AY155" s="169" t="s">
        <v>158</v>
      </c>
    </row>
    <row r="156" spans="2:65" s="1" customFormat="1" ht="24.2" customHeight="1">
      <c r="B156" s="32"/>
      <c r="C156" s="136" t="s">
        <v>165</v>
      </c>
      <c r="D156" s="136" t="s">
        <v>160</v>
      </c>
      <c r="E156" s="137" t="s">
        <v>1370</v>
      </c>
      <c r="F156" s="138" t="s">
        <v>1371</v>
      </c>
      <c r="G156" s="139" t="s">
        <v>215</v>
      </c>
      <c r="H156" s="140">
        <v>13.8</v>
      </c>
      <c r="I156" s="141"/>
      <c r="J156" s="142">
        <f>ROUND(I156*H156,2)</f>
        <v>0</v>
      </c>
      <c r="K156" s="138" t="s">
        <v>164</v>
      </c>
      <c r="L156" s="32"/>
      <c r="M156" s="143" t="s">
        <v>1</v>
      </c>
      <c r="N156" s="144" t="s">
        <v>45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165</v>
      </c>
      <c r="AT156" s="147" t="s">
        <v>160</v>
      </c>
      <c r="AU156" s="147" t="s">
        <v>90</v>
      </c>
      <c r="AY156" s="17" t="s">
        <v>158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88</v>
      </c>
      <c r="BK156" s="148">
        <f>ROUND(I156*H156,2)</f>
        <v>0</v>
      </c>
      <c r="BL156" s="17" t="s">
        <v>165</v>
      </c>
      <c r="BM156" s="147" t="s">
        <v>1372</v>
      </c>
    </row>
    <row r="157" spans="2:65" s="1" customFormat="1" ht="29.25">
      <c r="B157" s="32"/>
      <c r="D157" s="149" t="s">
        <v>167</v>
      </c>
      <c r="F157" s="150" t="s">
        <v>1373</v>
      </c>
      <c r="I157" s="151"/>
      <c r="L157" s="32"/>
      <c r="M157" s="152"/>
      <c r="T157" s="56"/>
      <c r="AT157" s="17" t="s">
        <v>167</v>
      </c>
      <c r="AU157" s="17" t="s">
        <v>90</v>
      </c>
    </row>
    <row r="158" spans="2:65" s="1" customFormat="1" ht="11.25">
      <c r="B158" s="32"/>
      <c r="D158" s="153" t="s">
        <v>169</v>
      </c>
      <c r="F158" s="154" t="s">
        <v>1374</v>
      </c>
      <c r="I158" s="151"/>
      <c r="L158" s="32"/>
      <c r="M158" s="152"/>
      <c r="T158" s="56"/>
      <c r="AT158" s="17" t="s">
        <v>169</v>
      </c>
      <c r="AU158" s="17" t="s">
        <v>90</v>
      </c>
    </row>
    <row r="159" spans="2:65" s="1" customFormat="1" ht="19.5">
      <c r="B159" s="32"/>
      <c r="D159" s="149" t="s">
        <v>195</v>
      </c>
      <c r="F159" s="175" t="s">
        <v>256</v>
      </c>
      <c r="I159" s="151"/>
      <c r="L159" s="32"/>
      <c r="M159" s="152"/>
      <c r="T159" s="56"/>
      <c r="AT159" s="17" t="s">
        <v>195</v>
      </c>
      <c r="AU159" s="17" t="s">
        <v>90</v>
      </c>
    </row>
    <row r="160" spans="2:65" s="12" customFormat="1" ht="11.25">
      <c r="B160" s="155"/>
      <c r="D160" s="149" t="s">
        <v>171</v>
      </c>
      <c r="E160" s="156" t="s">
        <v>1</v>
      </c>
      <c r="F160" s="157" t="s">
        <v>1375</v>
      </c>
      <c r="H160" s="156" t="s">
        <v>1</v>
      </c>
      <c r="I160" s="158"/>
      <c r="L160" s="155"/>
      <c r="M160" s="159"/>
      <c r="T160" s="160"/>
      <c r="AT160" s="156" t="s">
        <v>171</v>
      </c>
      <c r="AU160" s="156" t="s">
        <v>90</v>
      </c>
      <c r="AV160" s="12" t="s">
        <v>88</v>
      </c>
      <c r="AW160" s="12" t="s">
        <v>36</v>
      </c>
      <c r="AX160" s="12" t="s">
        <v>80</v>
      </c>
      <c r="AY160" s="156" t="s">
        <v>158</v>
      </c>
    </row>
    <row r="161" spans="2:65" s="13" customFormat="1" ht="11.25">
      <c r="B161" s="161"/>
      <c r="D161" s="149" t="s">
        <v>171</v>
      </c>
      <c r="E161" s="162" t="s">
        <v>1</v>
      </c>
      <c r="F161" s="163" t="s">
        <v>1366</v>
      </c>
      <c r="H161" s="164">
        <v>13.8</v>
      </c>
      <c r="I161" s="165"/>
      <c r="L161" s="161"/>
      <c r="M161" s="166"/>
      <c r="T161" s="167"/>
      <c r="AT161" s="162" t="s">
        <v>171</v>
      </c>
      <c r="AU161" s="162" t="s">
        <v>90</v>
      </c>
      <c r="AV161" s="13" t="s">
        <v>90</v>
      </c>
      <c r="AW161" s="13" t="s">
        <v>36</v>
      </c>
      <c r="AX161" s="13" t="s">
        <v>80</v>
      </c>
      <c r="AY161" s="162" t="s">
        <v>158</v>
      </c>
    </row>
    <row r="162" spans="2:65" s="14" customFormat="1" ht="11.25">
      <c r="B162" s="168"/>
      <c r="D162" s="149" t="s">
        <v>171</v>
      </c>
      <c r="E162" s="169" t="s">
        <v>1</v>
      </c>
      <c r="F162" s="170" t="s">
        <v>182</v>
      </c>
      <c r="H162" s="171">
        <v>13.8</v>
      </c>
      <c r="I162" s="172"/>
      <c r="L162" s="168"/>
      <c r="M162" s="173"/>
      <c r="T162" s="174"/>
      <c r="AT162" s="169" t="s">
        <v>171</v>
      </c>
      <c r="AU162" s="169" t="s">
        <v>90</v>
      </c>
      <c r="AV162" s="14" t="s">
        <v>165</v>
      </c>
      <c r="AW162" s="14" t="s">
        <v>36</v>
      </c>
      <c r="AX162" s="14" t="s">
        <v>88</v>
      </c>
      <c r="AY162" s="169" t="s">
        <v>158</v>
      </c>
    </row>
    <row r="163" spans="2:65" s="1" customFormat="1" ht="24.2" customHeight="1">
      <c r="B163" s="32"/>
      <c r="C163" s="136" t="s">
        <v>157</v>
      </c>
      <c r="D163" s="136" t="s">
        <v>160</v>
      </c>
      <c r="E163" s="137" t="s">
        <v>319</v>
      </c>
      <c r="F163" s="138" t="s">
        <v>320</v>
      </c>
      <c r="G163" s="139" t="s">
        <v>215</v>
      </c>
      <c r="H163" s="140">
        <v>13.8</v>
      </c>
      <c r="I163" s="141"/>
      <c r="J163" s="142">
        <f>ROUND(I163*H163,2)</f>
        <v>0</v>
      </c>
      <c r="K163" s="138" t="s">
        <v>164</v>
      </c>
      <c r="L163" s="32"/>
      <c r="M163" s="143" t="s">
        <v>1</v>
      </c>
      <c r="N163" s="144" t="s">
        <v>45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165</v>
      </c>
      <c r="AT163" s="147" t="s">
        <v>160</v>
      </c>
      <c r="AU163" s="147" t="s">
        <v>90</v>
      </c>
      <c r="AY163" s="17" t="s">
        <v>158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88</v>
      </c>
      <c r="BK163" s="148">
        <f>ROUND(I163*H163,2)</f>
        <v>0</v>
      </c>
      <c r="BL163" s="17" t="s">
        <v>165</v>
      </c>
      <c r="BM163" s="147" t="s">
        <v>1376</v>
      </c>
    </row>
    <row r="164" spans="2:65" s="1" customFormat="1" ht="29.25">
      <c r="B164" s="32"/>
      <c r="D164" s="149" t="s">
        <v>167</v>
      </c>
      <c r="F164" s="150" t="s">
        <v>322</v>
      </c>
      <c r="I164" s="151"/>
      <c r="L164" s="32"/>
      <c r="M164" s="152"/>
      <c r="T164" s="56"/>
      <c r="AT164" s="17" t="s">
        <v>167</v>
      </c>
      <c r="AU164" s="17" t="s">
        <v>90</v>
      </c>
    </row>
    <row r="165" spans="2:65" s="1" customFormat="1" ht="11.25">
      <c r="B165" s="32"/>
      <c r="D165" s="153" t="s">
        <v>169</v>
      </c>
      <c r="F165" s="154" t="s">
        <v>323</v>
      </c>
      <c r="I165" s="151"/>
      <c r="L165" s="32"/>
      <c r="M165" s="152"/>
      <c r="T165" s="56"/>
      <c r="AT165" s="17" t="s">
        <v>169</v>
      </c>
      <c r="AU165" s="17" t="s">
        <v>90</v>
      </c>
    </row>
    <row r="166" spans="2:65" s="1" customFormat="1" ht="19.5">
      <c r="B166" s="32"/>
      <c r="D166" s="149" t="s">
        <v>195</v>
      </c>
      <c r="F166" s="175" t="s">
        <v>219</v>
      </c>
      <c r="I166" s="151"/>
      <c r="L166" s="32"/>
      <c r="M166" s="152"/>
      <c r="T166" s="56"/>
      <c r="AT166" s="17" t="s">
        <v>195</v>
      </c>
      <c r="AU166" s="17" t="s">
        <v>90</v>
      </c>
    </row>
    <row r="167" spans="2:65" s="12" customFormat="1" ht="11.25">
      <c r="B167" s="155"/>
      <c r="D167" s="149" t="s">
        <v>171</v>
      </c>
      <c r="E167" s="156" t="s">
        <v>1</v>
      </c>
      <c r="F167" s="157" t="s">
        <v>1362</v>
      </c>
      <c r="H167" s="156" t="s">
        <v>1</v>
      </c>
      <c r="I167" s="158"/>
      <c r="L167" s="155"/>
      <c r="M167" s="159"/>
      <c r="T167" s="160"/>
      <c r="AT167" s="156" t="s">
        <v>171</v>
      </c>
      <c r="AU167" s="156" t="s">
        <v>90</v>
      </c>
      <c r="AV167" s="12" t="s">
        <v>88</v>
      </c>
      <c r="AW167" s="12" t="s">
        <v>36</v>
      </c>
      <c r="AX167" s="12" t="s">
        <v>80</v>
      </c>
      <c r="AY167" s="156" t="s">
        <v>158</v>
      </c>
    </row>
    <row r="168" spans="2:65" s="12" customFormat="1" ht="11.25">
      <c r="B168" s="155"/>
      <c r="D168" s="149" t="s">
        <v>171</v>
      </c>
      <c r="E168" s="156" t="s">
        <v>1</v>
      </c>
      <c r="F168" s="157" t="s">
        <v>324</v>
      </c>
      <c r="H168" s="156" t="s">
        <v>1</v>
      </c>
      <c r="I168" s="158"/>
      <c r="L168" s="155"/>
      <c r="M168" s="159"/>
      <c r="T168" s="160"/>
      <c r="AT168" s="156" t="s">
        <v>171</v>
      </c>
      <c r="AU168" s="156" t="s">
        <v>90</v>
      </c>
      <c r="AV168" s="12" t="s">
        <v>88</v>
      </c>
      <c r="AW168" s="12" t="s">
        <v>36</v>
      </c>
      <c r="AX168" s="12" t="s">
        <v>80</v>
      </c>
      <c r="AY168" s="156" t="s">
        <v>158</v>
      </c>
    </row>
    <row r="169" spans="2:65" s="13" customFormat="1" ht="11.25">
      <c r="B169" s="161"/>
      <c r="D169" s="149" t="s">
        <v>171</v>
      </c>
      <c r="E169" s="162" t="s">
        <v>1</v>
      </c>
      <c r="F169" s="163" t="s">
        <v>1366</v>
      </c>
      <c r="H169" s="164">
        <v>13.8</v>
      </c>
      <c r="I169" s="165"/>
      <c r="L169" s="161"/>
      <c r="M169" s="166"/>
      <c r="T169" s="167"/>
      <c r="AT169" s="162" t="s">
        <v>171</v>
      </c>
      <c r="AU169" s="162" t="s">
        <v>90</v>
      </c>
      <c r="AV169" s="13" t="s">
        <v>90</v>
      </c>
      <c r="AW169" s="13" t="s">
        <v>36</v>
      </c>
      <c r="AX169" s="13" t="s">
        <v>80</v>
      </c>
      <c r="AY169" s="162" t="s">
        <v>158</v>
      </c>
    </row>
    <row r="170" spans="2:65" s="14" customFormat="1" ht="11.25">
      <c r="B170" s="168"/>
      <c r="D170" s="149" t="s">
        <v>171</v>
      </c>
      <c r="E170" s="169" t="s">
        <v>1</v>
      </c>
      <c r="F170" s="170" t="s">
        <v>182</v>
      </c>
      <c r="H170" s="171">
        <v>13.8</v>
      </c>
      <c r="I170" s="172"/>
      <c r="L170" s="168"/>
      <c r="M170" s="173"/>
      <c r="T170" s="174"/>
      <c r="AT170" s="169" t="s">
        <v>171</v>
      </c>
      <c r="AU170" s="169" t="s">
        <v>90</v>
      </c>
      <c r="AV170" s="14" t="s">
        <v>165</v>
      </c>
      <c r="AW170" s="14" t="s">
        <v>36</v>
      </c>
      <c r="AX170" s="14" t="s">
        <v>88</v>
      </c>
      <c r="AY170" s="169" t="s">
        <v>158</v>
      </c>
    </row>
    <row r="171" spans="2:65" s="1" customFormat="1" ht="24.2" customHeight="1">
      <c r="B171" s="32"/>
      <c r="C171" s="136" t="s">
        <v>204</v>
      </c>
      <c r="D171" s="136" t="s">
        <v>160</v>
      </c>
      <c r="E171" s="137" t="s">
        <v>383</v>
      </c>
      <c r="F171" s="138" t="s">
        <v>384</v>
      </c>
      <c r="G171" s="139" t="s">
        <v>163</v>
      </c>
      <c r="H171" s="140">
        <v>79</v>
      </c>
      <c r="I171" s="141"/>
      <c r="J171" s="142">
        <f>ROUND(I171*H171,2)</f>
        <v>0</v>
      </c>
      <c r="K171" s="138" t="s">
        <v>164</v>
      </c>
      <c r="L171" s="32"/>
      <c r="M171" s="143" t="s">
        <v>1</v>
      </c>
      <c r="N171" s="144" t="s">
        <v>45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165</v>
      </c>
      <c r="AT171" s="147" t="s">
        <v>160</v>
      </c>
      <c r="AU171" s="147" t="s">
        <v>90</v>
      </c>
      <c r="AY171" s="17" t="s">
        <v>158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88</v>
      </c>
      <c r="BK171" s="148">
        <f>ROUND(I171*H171,2)</f>
        <v>0</v>
      </c>
      <c r="BL171" s="17" t="s">
        <v>165</v>
      </c>
      <c r="BM171" s="147" t="s">
        <v>1377</v>
      </c>
    </row>
    <row r="172" spans="2:65" s="1" customFormat="1" ht="19.5">
      <c r="B172" s="32"/>
      <c r="D172" s="149" t="s">
        <v>167</v>
      </c>
      <c r="F172" s="150" t="s">
        <v>386</v>
      </c>
      <c r="I172" s="151"/>
      <c r="L172" s="32"/>
      <c r="M172" s="152"/>
      <c r="T172" s="56"/>
      <c r="AT172" s="17" t="s">
        <v>167</v>
      </c>
      <c r="AU172" s="17" t="s">
        <v>90</v>
      </c>
    </row>
    <row r="173" spans="2:65" s="1" customFormat="1" ht="11.25">
      <c r="B173" s="32"/>
      <c r="D173" s="153" t="s">
        <v>169</v>
      </c>
      <c r="F173" s="154" t="s">
        <v>387</v>
      </c>
      <c r="I173" s="151"/>
      <c r="L173" s="32"/>
      <c r="M173" s="152"/>
      <c r="T173" s="56"/>
      <c r="AT173" s="17" t="s">
        <v>169</v>
      </c>
      <c r="AU173" s="17" t="s">
        <v>90</v>
      </c>
    </row>
    <row r="174" spans="2:65" s="12" customFormat="1" ht="11.25">
      <c r="B174" s="155"/>
      <c r="D174" s="149" t="s">
        <v>171</v>
      </c>
      <c r="E174" s="156" t="s">
        <v>1</v>
      </c>
      <c r="F174" s="157" t="s">
        <v>1378</v>
      </c>
      <c r="H174" s="156" t="s">
        <v>1</v>
      </c>
      <c r="I174" s="158"/>
      <c r="L174" s="155"/>
      <c r="M174" s="159"/>
      <c r="T174" s="160"/>
      <c r="AT174" s="156" t="s">
        <v>171</v>
      </c>
      <c r="AU174" s="156" t="s">
        <v>90</v>
      </c>
      <c r="AV174" s="12" t="s">
        <v>88</v>
      </c>
      <c r="AW174" s="12" t="s">
        <v>36</v>
      </c>
      <c r="AX174" s="12" t="s">
        <v>80</v>
      </c>
      <c r="AY174" s="156" t="s">
        <v>158</v>
      </c>
    </row>
    <row r="175" spans="2:65" s="13" customFormat="1" ht="11.25">
      <c r="B175" s="161"/>
      <c r="D175" s="149" t="s">
        <v>171</v>
      </c>
      <c r="E175" s="162" t="s">
        <v>1</v>
      </c>
      <c r="F175" s="163" t="s">
        <v>1314</v>
      </c>
      <c r="H175" s="164">
        <v>79</v>
      </c>
      <c r="I175" s="165"/>
      <c r="L175" s="161"/>
      <c r="M175" s="166"/>
      <c r="T175" s="167"/>
      <c r="AT175" s="162" t="s">
        <v>171</v>
      </c>
      <c r="AU175" s="162" t="s">
        <v>90</v>
      </c>
      <c r="AV175" s="13" t="s">
        <v>90</v>
      </c>
      <c r="AW175" s="13" t="s">
        <v>36</v>
      </c>
      <c r="AX175" s="13" t="s">
        <v>80</v>
      </c>
      <c r="AY175" s="162" t="s">
        <v>158</v>
      </c>
    </row>
    <row r="176" spans="2:65" s="14" customFormat="1" ht="11.25">
      <c r="B176" s="168"/>
      <c r="D176" s="149" t="s">
        <v>171</v>
      </c>
      <c r="E176" s="169" t="s">
        <v>1</v>
      </c>
      <c r="F176" s="170" t="s">
        <v>182</v>
      </c>
      <c r="H176" s="171">
        <v>79</v>
      </c>
      <c r="I176" s="172"/>
      <c r="L176" s="168"/>
      <c r="M176" s="173"/>
      <c r="T176" s="174"/>
      <c r="AT176" s="169" t="s">
        <v>171</v>
      </c>
      <c r="AU176" s="169" t="s">
        <v>90</v>
      </c>
      <c r="AV176" s="14" t="s">
        <v>165</v>
      </c>
      <c r="AW176" s="14" t="s">
        <v>36</v>
      </c>
      <c r="AX176" s="14" t="s">
        <v>88</v>
      </c>
      <c r="AY176" s="169" t="s">
        <v>158</v>
      </c>
    </row>
    <row r="177" spans="2:65" s="11" customFormat="1" ht="22.9" customHeight="1">
      <c r="B177" s="124"/>
      <c r="D177" s="125" t="s">
        <v>79</v>
      </c>
      <c r="E177" s="134" t="s">
        <v>183</v>
      </c>
      <c r="F177" s="134" t="s">
        <v>459</v>
      </c>
      <c r="I177" s="127"/>
      <c r="J177" s="135">
        <f>BK177</f>
        <v>0</v>
      </c>
      <c r="L177" s="124"/>
      <c r="M177" s="129"/>
      <c r="P177" s="130">
        <f>SUM(P178:P209)</f>
        <v>0</v>
      </c>
      <c r="R177" s="130">
        <f>SUM(R178:R209)</f>
        <v>2.0639574000000001</v>
      </c>
      <c r="T177" s="131">
        <f>SUM(T178:T209)</f>
        <v>0</v>
      </c>
      <c r="AR177" s="125" t="s">
        <v>157</v>
      </c>
      <c r="AT177" s="132" t="s">
        <v>79</v>
      </c>
      <c r="AU177" s="132" t="s">
        <v>88</v>
      </c>
      <c r="AY177" s="125" t="s">
        <v>158</v>
      </c>
      <c r="BK177" s="133">
        <f>SUM(BK178:BK209)</f>
        <v>0</v>
      </c>
    </row>
    <row r="178" spans="2:65" s="1" customFormat="1" ht="16.5" customHeight="1">
      <c r="B178" s="32"/>
      <c r="C178" s="136" t="s">
        <v>212</v>
      </c>
      <c r="D178" s="136" t="s">
        <v>160</v>
      </c>
      <c r="E178" s="137" t="s">
        <v>469</v>
      </c>
      <c r="F178" s="138" t="s">
        <v>470</v>
      </c>
      <c r="G178" s="139" t="s">
        <v>163</v>
      </c>
      <c r="H178" s="140">
        <v>60.14</v>
      </c>
      <c r="I178" s="141"/>
      <c r="J178" s="142">
        <f>ROUND(I178*H178,2)</f>
        <v>0</v>
      </c>
      <c r="K178" s="138" t="s">
        <v>270</v>
      </c>
      <c r="L178" s="32"/>
      <c r="M178" s="143" t="s">
        <v>1</v>
      </c>
      <c r="N178" s="144" t="s">
        <v>45</v>
      </c>
      <c r="P178" s="145">
        <f>O178*H178</f>
        <v>0</v>
      </c>
      <c r="Q178" s="145">
        <v>2.5000000000000001E-3</v>
      </c>
      <c r="R178" s="145">
        <f>Q178*H178</f>
        <v>0.15035000000000001</v>
      </c>
      <c r="S178" s="145">
        <v>0</v>
      </c>
      <c r="T178" s="146">
        <f>S178*H178</f>
        <v>0</v>
      </c>
      <c r="AR178" s="147" t="s">
        <v>165</v>
      </c>
      <c r="AT178" s="147" t="s">
        <v>160</v>
      </c>
      <c r="AU178" s="147" t="s">
        <v>90</v>
      </c>
      <c r="AY178" s="17" t="s">
        <v>158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88</v>
      </c>
      <c r="BK178" s="148">
        <f>ROUND(I178*H178,2)</f>
        <v>0</v>
      </c>
      <c r="BL178" s="17" t="s">
        <v>165</v>
      </c>
      <c r="BM178" s="147" t="s">
        <v>1379</v>
      </c>
    </row>
    <row r="179" spans="2:65" s="12" customFormat="1" ht="11.25">
      <c r="B179" s="155"/>
      <c r="D179" s="149" t="s">
        <v>171</v>
      </c>
      <c r="E179" s="156" t="s">
        <v>1</v>
      </c>
      <c r="F179" s="157" t="s">
        <v>1378</v>
      </c>
      <c r="H179" s="156" t="s">
        <v>1</v>
      </c>
      <c r="I179" s="158"/>
      <c r="L179" s="155"/>
      <c r="M179" s="159"/>
      <c r="T179" s="160"/>
      <c r="AT179" s="156" t="s">
        <v>171</v>
      </c>
      <c r="AU179" s="156" t="s">
        <v>90</v>
      </c>
      <c r="AV179" s="12" t="s">
        <v>88</v>
      </c>
      <c r="AW179" s="12" t="s">
        <v>36</v>
      </c>
      <c r="AX179" s="12" t="s">
        <v>80</v>
      </c>
      <c r="AY179" s="156" t="s">
        <v>158</v>
      </c>
    </row>
    <row r="180" spans="2:65" s="12" customFormat="1" ht="11.25">
      <c r="B180" s="155"/>
      <c r="D180" s="149" t="s">
        <v>171</v>
      </c>
      <c r="E180" s="156" t="s">
        <v>1</v>
      </c>
      <c r="F180" s="157" t="s">
        <v>515</v>
      </c>
      <c r="H180" s="156" t="s">
        <v>1</v>
      </c>
      <c r="I180" s="158"/>
      <c r="L180" s="155"/>
      <c r="M180" s="159"/>
      <c r="T180" s="160"/>
      <c r="AT180" s="156" t="s">
        <v>171</v>
      </c>
      <c r="AU180" s="156" t="s">
        <v>90</v>
      </c>
      <c r="AV180" s="12" t="s">
        <v>88</v>
      </c>
      <c r="AW180" s="12" t="s">
        <v>36</v>
      </c>
      <c r="AX180" s="12" t="s">
        <v>80</v>
      </c>
      <c r="AY180" s="156" t="s">
        <v>158</v>
      </c>
    </row>
    <row r="181" spans="2:65" s="13" customFormat="1" ht="11.25">
      <c r="B181" s="161"/>
      <c r="D181" s="149" t="s">
        <v>171</v>
      </c>
      <c r="E181" s="162" t="s">
        <v>1</v>
      </c>
      <c r="F181" s="163" t="s">
        <v>1380</v>
      </c>
      <c r="H181" s="164">
        <v>60.14</v>
      </c>
      <c r="I181" s="165"/>
      <c r="L181" s="161"/>
      <c r="M181" s="166"/>
      <c r="T181" s="167"/>
      <c r="AT181" s="162" t="s">
        <v>171</v>
      </c>
      <c r="AU181" s="162" t="s">
        <v>90</v>
      </c>
      <c r="AV181" s="13" t="s">
        <v>90</v>
      </c>
      <c r="AW181" s="13" t="s">
        <v>36</v>
      </c>
      <c r="AX181" s="13" t="s">
        <v>80</v>
      </c>
      <c r="AY181" s="162" t="s">
        <v>158</v>
      </c>
    </row>
    <row r="182" spans="2:65" s="14" customFormat="1" ht="11.25">
      <c r="B182" s="168"/>
      <c r="D182" s="149" t="s">
        <v>171</v>
      </c>
      <c r="E182" s="169" t="s">
        <v>1</v>
      </c>
      <c r="F182" s="170" t="s">
        <v>182</v>
      </c>
      <c r="H182" s="171">
        <v>60.14</v>
      </c>
      <c r="I182" s="172"/>
      <c r="L182" s="168"/>
      <c r="M182" s="173"/>
      <c r="T182" s="174"/>
      <c r="AT182" s="169" t="s">
        <v>171</v>
      </c>
      <c r="AU182" s="169" t="s">
        <v>90</v>
      </c>
      <c r="AV182" s="14" t="s">
        <v>165</v>
      </c>
      <c r="AW182" s="14" t="s">
        <v>36</v>
      </c>
      <c r="AX182" s="14" t="s">
        <v>88</v>
      </c>
      <c r="AY182" s="169" t="s">
        <v>158</v>
      </c>
    </row>
    <row r="183" spans="2:65" s="1" customFormat="1" ht="24.2" customHeight="1">
      <c r="B183" s="32"/>
      <c r="C183" s="136" t="s">
        <v>223</v>
      </c>
      <c r="D183" s="136" t="s">
        <v>160</v>
      </c>
      <c r="E183" s="137" t="s">
        <v>502</v>
      </c>
      <c r="F183" s="138" t="s">
        <v>503</v>
      </c>
      <c r="G183" s="139" t="s">
        <v>215</v>
      </c>
      <c r="H183" s="140">
        <v>13.69</v>
      </c>
      <c r="I183" s="141"/>
      <c r="J183" s="142">
        <f>ROUND(I183*H183,2)</f>
        <v>0</v>
      </c>
      <c r="K183" s="138" t="s">
        <v>164</v>
      </c>
      <c r="L183" s="32"/>
      <c r="M183" s="143" t="s">
        <v>1</v>
      </c>
      <c r="N183" s="144" t="s">
        <v>45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165</v>
      </c>
      <c r="AT183" s="147" t="s">
        <v>160</v>
      </c>
      <c r="AU183" s="147" t="s">
        <v>90</v>
      </c>
      <c r="AY183" s="17" t="s">
        <v>158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88</v>
      </c>
      <c r="BK183" s="148">
        <f>ROUND(I183*H183,2)</f>
        <v>0</v>
      </c>
      <c r="BL183" s="17" t="s">
        <v>165</v>
      </c>
      <c r="BM183" s="147" t="s">
        <v>1381</v>
      </c>
    </row>
    <row r="184" spans="2:65" s="1" customFormat="1" ht="39">
      <c r="B184" s="32"/>
      <c r="D184" s="149" t="s">
        <v>167</v>
      </c>
      <c r="F184" s="150" t="s">
        <v>497</v>
      </c>
      <c r="I184" s="151"/>
      <c r="L184" s="32"/>
      <c r="M184" s="152"/>
      <c r="T184" s="56"/>
      <c r="AT184" s="17" t="s">
        <v>167</v>
      </c>
      <c r="AU184" s="17" t="s">
        <v>90</v>
      </c>
    </row>
    <row r="185" spans="2:65" s="1" customFormat="1" ht="11.25">
      <c r="B185" s="32"/>
      <c r="D185" s="153" t="s">
        <v>169</v>
      </c>
      <c r="F185" s="154" t="s">
        <v>505</v>
      </c>
      <c r="I185" s="151"/>
      <c r="L185" s="32"/>
      <c r="M185" s="152"/>
      <c r="T185" s="56"/>
      <c r="AT185" s="17" t="s">
        <v>169</v>
      </c>
      <c r="AU185" s="17" t="s">
        <v>90</v>
      </c>
    </row>
    <row r="186" spans="2:65" s="12" customFormat="1" ht="11.25">
      <c r="B186" s="155"/>
      <c r="D186" s="149" t="s">
        <v>171</v>
      </c>
      <c r="E186" s="156" t="s">
        <v>1</v>
      </c>
      <c r="F186" s="157" t="s">
        <v>1362</v>
      </c>
      <c r="H186" s="156" t="s">
        <v>1</v>
      </c>
      <c r="I186" s="158"/>
      <c r="L186" s="155"/>
      <c r="M186" s="159"/>
      <c r="T186" s="160"/>
      <c r="AT186" s="156" t="s">
        <v>171</v>
      </c>
      <c r="AU186" s="156" t="s">
        <v>90</v>
      </c>
      <c r="AV186" s="12" t="s">
        <v>88</v>
      </c>
      <c r="AW186" s="12" t="s">
        <v>36</v>
      </c>
      <c r="AX186" s="12" t="s">
        <v>80</v>
      </c>
      <c r="AY186" s="156" t="s">
        <v>158</v>
      </c>
    </row>
    <row r="187" spans="2:65" s="12" customFormat="1" ht="22.5">
      <c r="B187" s="155"/>
      <c r="D187" s="149" t="s">
        <v>171</v>
      </c>
      <c r="E187" s="156" t="s">
        <v>1</v>
      </c>
      <c r="F187" s="157" t="s">
        <v>1382</v>
      </c>
      <c r="H187" s="156" t="s">
        <v>1</v>
      </c>
      <c r="I187" s="158"/>
      <c r="L187" s="155"/>
      <c r="M187" s="159"/>
      <c r="T187" s="160"/>
      <c r="AT187" s="156" t="s">
        <v>171</v>
      </c>
      <c r="AU187" s="156" t="s">
        <v>90</v>
      </c>
      <c r="AV187" s="12" t="s">
        <v>88</v>
      </c>
      <c r="AW187" s="12" t="s">
        <v>36</v>
      </c>
      <c r="AX187" s="12" t="s">
        <v>80</v>
      </c>
      <c r="AY187" s="156" t="s">
        <v>158</v>
      </c>
    </row>
    <row r="188" spans="2:65" s="13" customFormat="1" ht="11.25">
      <c r="B188" s="161"/>
      <c r="D188" s="149" t="s">
        <v>171</v>
      </c>
      <c r="E188" s="162" t="s">
        <v>1</v>
      </c>
      <c r="F188" s="163" t="s">
        <v>1383</v>
      </c>
      <c r="H188" s="164">
        <v>13.69</v>
      </c>
      <c r="I188" s="165"/>
      <c r="L188" s="161"/>
      <c r="M188" s="166"/>
      <c r="T188" s="167"/>
      <c r="AT188" s="162" t="s">
        <v>171</v>
      </c>
      <c r="AU188" s="162" t="s">
        <v>90</v>
      </c>
      <c r="AV188" s="13" t="s">
        <v>90</v>
      </c>
      <c r="AW188" s="13" t="s">
        <v>36</v>
      </c>
      <c r="AX188" s="13" t="s">
        <v>80</v>
      </c>
      <c r="AY188" s="162" t="s">
        <v>158</v>
      </c>
    </row>
    <row r="189" spans="2:65" s="14" customFormat="1" ht="11.25">
      <c r="B189" s="168"/>
      <c r="D189" s="149" t="s">
        <v>171</v>
      </c>
      <c r="E189" s="169" t="s">
        <v>1</v>
      </c>
      <c r="F189" s="170" t="s">
        <v>182</v>
      </c>
      <c r="H189" s="171">
        <v>13.69</v>
      </c>
      <c r="I189" s="172"/>
      <c r="L189" s="168"/>
      <c r="M189" s="173"/>
      <c r="T189" s="174"/>
      <c r="AT189" s="169" t="s">
        <v>171</v>
      </c>
      <c r="AU189" s="169" t="s">
        <v>90</v>
      </c>
      <c r="AV189" s="14" t="s">
        <v>165</v>
      </c>
      <c r="AW189" s="14" t="s">
        <v>36</v>
      </c>
      <c r="AX189" s="14" t="s">
        <v>88</v>
      </c>
      <c r="AY189" s="169" t="s">
        <v>158</v>
      </c>
    </row>
    <row r="190" spans="2:65" s="1" customFormat="1" ht="21.75" customHeight="1">
      <c r="B190" s="32"/>
      <c r="C190" s="136" t="s">
        <v>232</v>
      </c>
      <c r="D190" s="136" t="s">
        <v>160</v>
      </c>
      <c r="E190" s="137" t="s">
        <v>510</v>
      </c>
      <c r="F190" s="138" t="s">
        <v>511</v>
      </c>
      <c r="G190" s="139" t="s">
        <v>163</v>
      </c>
      <c r="H190" s="140">
        <v>85.59</v>
      </c>
      <c r="I190" s="141"/>
      <c r="J190" s="142">
        <f>ROUND(I190*H190,2)</f>
        <v>0</v>
      </c>
      <c r="K190" s="138" t="s">
        <v>164</v>
      </c>
      <c r="L190" s="32"/>
      <c r="M190" s="143" t="s">
        <v>1</v>
      </c>
      <c r="N190" s="144" t="s">
        <v>45</v>
      </c>
      <c r="P190" s="145">
        <f>O190*H190</f>
        <v>0</v>
      </c>
      <c r="Q190" s="145">
        <v>8.6499999999999997E-3</v>
      </c>
      <c r="R190" s="145">
        <f>Q190*H190</f>
        <v>0.7403535</v>
      </c>
      <c r="S190" s="145">
        <v>0</v>
      </c>
      <c r="T190" s="146">
        <f>S190*H190</f>
        <v>0</v>
      </c>
      <c r="AR190" s="147" t="s">
        <v>165</v>
      </c>
      <c r="AT190" s="147" t="s">
        <v>160</v>
      </c>
      <c r="AU190" s="147" t="s">
        <v>90</v>
      </c>
      <c r="AY190" s="17" t="s">
        <v>158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88</v>
      </c>
      <c r="BK190" s="148">
        <f>ROUND(I190*H190,2)</f>
        <v>0</v>
      </c>
      <c r="BL190" s="17" t="s">
        <v>165</v>
      </c>
      <c r="BM190" s="147" t="s">
        <v>1384</v>
      </c>
    </row>
    <row r="191" spans="2:65" s="1" customFormat="1" ht="39">
      <c r="B191" s="32"/>
      <c r="D191" s="149" t="s">
        <v>167</v>
      </c>
      <c r="F191" s="150" t="s">
        <v>513</v>
      </c>
      <c r="I191" s="151"/>
      <c r="L191" s="32"/>
      <c r="M191" s="152"/>
      <c r="T191" s="56"/>
      <c r="AT191" s="17" t="s">
        <v>167</v>
      </c>
      <c r="AU191" s="17" t="s">
        <v>90</v>
      </c>
    </row>
    <row r="192" spans="2:65" s="1" customFormat="1" ht="11.25">
      <c r="B192" s="32"/>
      <c r="D192" s="153" t="s">
        <v>169</v>
      </c>
      <c r="F192" s="154" t="s">
        <v>514</v>
      </c>
      <c r="I192" s="151"/>
      <c r="L192" s="32"/>
      <c r="M192" s="152"/>
      <c r="T192" s="56"/>
      <c r="AT192" s="17" t="s">
        <v>169</v>
      </c>
      <c r="AU192" s="17" t="s">
        <v>90</v>
      </c>
    </row>
    <row r="193" spans="2:65" s="12" customFormat="1" ht="11.25">
      <c r="B193" s="155"/>
      <c r="D193" s="149" t="s">
        <v>171</v>
      </c>
      <c r="E193" s="156" t="s">
        <v>1</v>
      </c>
      <c r="F193" s="157" t="s">
        <v>515</v>
      </c>
      <c r="H193" s="156" t="s">
        <v>1</v>
      </c>
      <c r="I193" s="158"/>
      <c r="L193" s="155"/>
      <c r="M193" s="159"/>
      <c r="T193" s="160"/>
      <c r="AT193" s="156" t="s">
        <v>171</v>
      </c>
      <c r="AU193" s="156" t="s">
        <v>90</v>
      </c>
      <c r="AV193" s="12" t="s">
        <v>88</v>
      </c>
      <c r="AW193" s="12" t="s">
        <v>36</v>
      </c>
      <c r="AX193" s="12" t="s">
        <v>80</v>
      </c>
      <c r="AY193" s="156" t="s">
        <v>158</v>
      </c>
    </row>
    <row r="194" spans="2:65" s="13" customFormat="1" ht="11.25">
      <c r="B194" s="161"/>
      <c r="D194" s="149" t="s">
        <v>171</v>
      </c>
      <c r="E194" s="162" t="s">
        <v>1</v>
      </c>
      <c r="F194" s="163" t="s">
        <v>1385</v>
      </c>
      <c r="H194" s="164">
        <v>85.59</v>
      </c>
      <c r="I194" s="165"/>
      <c r="L194" s="161"/>
      <c r="M194" s="166"/>
      <c r="T194" s="167"/>
      <c r="AT194" s="162" t="s">
        <v>171</v>
      </c>
      <c r="AU194" s="162" t="s">
        <v>90</v>
      </c>
      <c r="AV194" s="13" t="s">
        <v>90</v>
      </c>
      <c r="AW194" s="13" t="s">
        <v>36</v>
      </c>
      <c r="AX194" s="13" t="s">
        <v>80</v>
      </c>
      <c r="AY194" s="162" t="s">
        <v>158</v>
      </c>
    </row>
    <row r="195" spans="2:65" s="14" customFormat="1" ht="11.25">
      <c r="B195" s="168"/>
      <c r="D195" s="149" t="s">
        <v>171</v>
      </c>
      <c r="E195" s="169" t="s">
        <v>1</v>
      </c>
      <c r="F195" s="170" t="s">
        <v>182</v>
      </c>
      <c r="H195" s="171">
        <v>85.59</v>
      </c>
      <c r="I195" s="172"/>
      <c r="L195" s="168"/>
      <c r="M195" s="173"/>
      <c r="T195" s="174"/>
      <c r="AT195" s="169" t="s">
        <v>171</v>
      </c>
      <c r="AU195" s="169" t="s">
        <v>90</v>
      </c>
      <c r="AV195" s="14" t="s">
        <v>165</v>
      </c>
      <c r="AW195" s="14" t="s">
        <v>36</v>
      </c>
      <c r="AX195" s="14" t="s">
        <v>88</v>
      </c>
      <c r="AY195" s="169" t="s">
        <v>158</v>
      </c>
    </row>
    <row r="196" spans="2:65" s="1" customFormat="1" ht="21.75" customHeight="1">
      <c r="B196" s="32"/>
      <c r="C196" s="136" t="s">
        <v>241</v>
      </c>
      <c r="D196" s="136" t="s">
        <v>160</v>
      </c>
      <c r="E196" s="137" t="s">
        <v>529</v>
      </c>
      <c r="F196" s="138" t="s">
        <v>530</v>
      </c>
      <c r="G196" s="139" t="s">
        <v>163</v>
      </c>
      <c r="H196" s="140">
        <v>85.59</v>
      </c>
      <c r="I196" s="141"/>
      <c r="J196" s="142">
        <f>ROUND(I196*H196,2)</f>
        <v>0</v>
      </c>
      <c r="K196" s="138" t="s">
        <v>164</v>
      </c>
      <c r="L196" s="32"/>
      <c r="M196" s="143" t="s">
        <v>1</v>
      </c>
      <c r="N196" s="144" t="s">
        <v>45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165</v>
      </c>
      <c r="AT196" s="147" t="s">
        <v>160</v>
      </c>
      <c r="AU196" s="147" t="s">
        <v>90</v>
      </c>
      <c r="AY196" s="17" t="s">
        <v>158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88</v>
      </c>
      <c r="BK196" s="148">
        <f>ROUND(I196*H196,2)</f>
        <v>0</v>
      </c>
      <c r="BL196" s="17" t="s">
        <v>165</v>
      </c>
      <c r="BM196" s="147" t="s">
        <v>1386</v>
      </c>
    </row>
    <row r="197" spans="2:65" s="1" customFormat="1" ht="48.75">
      <c r="B197" s="32"/>
      <c r="D197" s="149" t="s">
        <v>167</v>
      </c>
      <c r="F197" s="150" t="s">
        <v>532</v>
      </c>
      <c r="I197" s="151"/>
      <c r="L197" s="32"/>
      <c r="M197" s="152"/>
      <c r="T197" s="56"/>
      <c r="AT197" s="17" t="s">
        <v>167</v>
      </c>
      <c r="AU197" s="17" t="s">
        <v>90</v>
      </c>
    </row>
    <row r="198" spans="2:65" s="1" customFormat="1" ht="11.25">
      <c r="B198" s="32"/>
      <c r="D198" s="153" t="s">
        <v>169</v>
      </c>
      <c r="F198" s="154" t="s">
        <v>533</v>
      </c>
      <c r="I198" s="151"/>
      <c r="L198" s="32"/>
      <c r="M198" s="152"/>
      <c r="T198" s="56"/>
      <c r="AT198" s="17" t="s">
        <v>169</v>
      </c>
      <c r="AU198" s="17" t="s">
        <v>90</v>
      </c>
    </row>
    <row r="199" spans="2:65" s="1" customFormat="1" ht="24.2" customHeight="1">
      <c r="B199" s="32"/>
      <c r="C199" s="136" t="s">
        <v>250</v>
      </c>
      <c r="D199" s="136" t="s">
        <v>160</v>
      </c>
      <c r="E199" s="137" t="s">
        <v>556</v>
      </c>
      <c r="F199" s="138" t="s">
        <v>557</v>
      </c>
      <c r="G199" s="139" t="s">
        <v>339</v>
      </c>
      <c r="H199" s="140">
        <v>0.998</v>
      </c>
      <c r="I199" s="141"/>
      <c r="J199" s="142">
        <f>ROUND(I199*H199,2)</f>
        <v>0</v>
      </c>
      <c r="K199" s="138" t="s">
        <v>164</v>
      </c>
      <c r="L199" s="32"/>
      <c r="M199" s="143" t="s">
        <v>1</v>
      </c>
      <c r="N199" s="144" t="s">
        <v>45</v>
      </c>
      <c r="P199" s="145">
        <f>O199*H199</f>
        <v>0</v>
      </c>
      <c r="Q199" s="145">
        <v>1.03955</v>
      </c>
      <c r="R199" s="145">
        <f>Q199*H199</f>
        <v>1.0374709</v>
      </c>
      <c r="S199" s="145">
        <v>0</v>
      </c>
      <c r="T199" s="146">
        <f>S199*H199</f>
        <v>0</v>
      </c>
      <c r="AR199" s="147" t="s">
        <v>165</v>
      </c>
      <c r="AT199" s="147" t="s">
        <v>160</v>
      </c>
      <c r="AU199" s="147" t="s">
        <v>90</v>
      </c>
      <c r="AY199" s="17" t="s">
        <v>158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88</v>
      </c>
      <c r="BK199" s="148">
        <f>ROUND(I199*H199,2)</f>
        <v>0</v>
      </c>
      <c r="BL199" s="17" t="s">
        <v>165</v>
      </c>
      <c r="BM199" s="147" t="s">
        <v>1387</v>
      </c>
    </row>
    <row r="200" spans="2:65" s="1" customFormat="1" ht="39">
      <c r="B200" s="32"/>
      <c r="D200" s="149" t="s">
        <v>167</v>
      </c>
      <c r="F200" s="150" t="s">
        <v>1036</v>
      </c>
      <c r="I200" s="151"/>
      <c r="L200" s="32"/>
      <c r="M200" s="152"/>
      <c r="T200" s="56"/>
      <c r="AT200" s="17" t="s">
        <v>167</v>
      </c>
      <c r="AU200" s="17" t="s">
        <v>90</v>
      </c>
    </row>
    <row r="201" spans="2:65" s="1" customFormat="1" ht="11.25">
      <c r="B201" s="32"/>
      <c r="D201" s="153" t="s">
        <v>169</v>
      </c>
      <c r="F201" s="154" t="s">
        <v>560</v>
      </c>
      <c r="I201" s="151"/>
      <c r="L201" s="32"/>
      <c r="M201" s="152"/>
      <c r="T201" s="56"/>
      <c r="AT201" s="17" t="s">
        <v>169</v>
      </c>
      <c r="AU201" s="17" t="s">
        <v>90</v>
      </c>
    </row>
    <row r="202" spans="2:65" s="1" customFormat="1" ht="19.5">
      <c r="B202" s="32"/>
      <c r="D202" s="149" t="s">
        <v>195</v>
      </c>
      <c r="F202" s="175" t="s">
        <v>219</v>
      </c>
      <c r="I202" s="151"/>
      <c r="L202" s="32"/>
      <c r="M202" s="152"/>
      <c r="T202" s="56"/>
      <c r="AT202" s="17" t="s">
        <v>195</v>
      </c>
      <c r="AU202" s="17" t="s">
        <v>90</v>
      </c>
    </row>
    <row r="203" spans="2:65" s="12" customFormat="1" ht="11.25">
      <c r="B203" s="155"/>
      <c r="D203" s="149" t="s">
        <v>171</v>
      </c>
      <c r="E203" s="156" t="s">
        <v>1</v>
      </c>
      <c r="F203" s="157" t="s">
        <v>1388</v>
      </c>
      <c r="H203" s="156" t="s">
        <v>1</v>
      </c>
      <c r="I203" s="158"/>
      <c r="L203" s="155"/>
      <c r="M203" s="159"/>
      <c r="T203" s="160"/>
      <c r="AT203" s="156" t="s">
        <v>171</v>
      </c>
      <c r="AU203" s="156" t="s">
        <v>90</v>
      </c>
      <c r="AV203" s="12" t="s">
        <v>88</v>
      </c>
      <c r="AW203" s="12" t="s">
        <v>36</v>
      </c>
      <c r="AX203" s="12" t="s">
        <v>80</v>
      </c>
      <c r="AY203" s="156" t="s">
        <v>158</v>
      </c>
    </row>
    <row r="204" spans="2:65" s="13" customFormat="1" ht="11.25">
      <c r="B204" s="161"/>
      <c r="D204" s="149" t="s">
        <v>171</v>
      </c>
      <c r="E204" s="162" t="s">
        <v>1</v>
      </c>
      <c r="F204" s="163" t="s">
        <v>1389</v>
      </c>
      <c r="H204" s="164">
        <v>0.998</v>
      </c>
      <c r="I204" s="165"/>
      <c r="L204" s="161"/>
      <c r="M204" s="166"/>
      <c r="T204" s="167"/>
      <c r="AT204" s="162" t="s">
        <v>171</v>
      </c>
      <c r="AU204" s="162" t="s">
        <v>90</v>
      </c>
      <c r="AV204" s="13" t="s">
        <v>90</v>
      </c>
      <c r="AW204" s="13" t="s">
        <v>36</v>
      </c>
      <c r="AX204" s="13" t="s">
        <v>80</v>
      </c>
      <c r="AY204" s="162" t="s">
        <v>158</v>
      </c>
    </row>
    <row r="205" spans="2:65" s="14" customFormat="1" ht="11.25">
      <c r="B205" s="168"/>
      <c r="D205" s="149" t="s">
        <v>171</v>
      </c>
      <c r="E205" s="169" t="s">
        <v>1</v>
      </c>
      <c r="F205" s="170" t="s">
        <v>182</v>
      </c>
      <c r="H205" s="171">
        <v>0.998</v>
      </c>
      <c r="I205" s="172"/>
      <c r="L205" s="168"/>
      <c r="M205" s="173"/>
      <c r="T205" s="174"/>
      <c r="AT205" s="169" t="s">
        <v>171</v>
      </c>
      <c r="AU205" s="169" t="s">
        <v>90</v>
      </c>
      <c r="AV205" s="14" t="s">
        <v>165</v>
      </c>
      <c r="AW205" s="14" t="s">
        <v>36</v>
      </c>
      <c r="AX205" s="14" t="s">
        <v>88</v>
      </c>
      <c r="AY205" s="169" t="s">
        <v>158</v>
      </c>
    </row>
    <row r="206" spans="2:65" s="1" customFormat="1" ht="16.5" customHeight="1">
      <c r="B206" s="32"/>
      <c r="C206" s="136" t="s">
        <v>259</v>
      </c>
      <c r="D206" s="136" t="s">
        <v>160</v>
      </c>
      <c r="E206" s="137" t="s">
        <v>1039</v>
      </c>
      <c r="F206" s="138" t="s">
        <v>1040</v>
      </c>
      <c r="G206" s="139" t="s">
        <v>717</v>
      </c>
      <c r="H206" s="140">
        <v>126.9</v>
      </c>
      <c r="I206" s="141"/>
      <c r="J206" s="142">
        <f>ROUND(I206*H206,2)</f>
        <v>0</v>
      </c>
      <c r="K206" s="138" t="s">
        <v>270</v>
      </c>
      <c r="L206" s="32"/>
      <c r="M206" s="143" t="s">
        <v>1</v>
      </c>
      <c r="N206" s="144" t="s">
        <v>45</v>
      </c>
      <c r="P206" s="145">
        <f>O206*H206</f>
        <v>0</v>
      </c>
      <c r="Q206" s="145">
        <v>1.07E-3</v>
      </c>
      <c r="R206" s="145">
        <f>Q206*H206</f>
        <v>0.13578300000000001</v>
      </c>
      <c r="S206" s="145">
        <v>0</v>
      </c>
      <c r="T206" s="146">
        <f>S206*H206</f>
        <v>0</v>
      </c>
      <c r="AR206" s="147" t="s">
        <v>165</v>
      </c>
      <c r="AT206" s="147" t="s">
        <v>160</v>
      </c>
      <c r="AU206" s="147" t="s">
        <v>90</v>
      </c>
      <c r="AY206" s="17" t="s">
        <v>158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88</v>
      </c>
      <c r="BK206" s="148">
        <f>ROUND(I206*H206,2)</f>
        <v>0</v>
      </c>
      <c r="BL206" s="17" t="s">
        <v>165</v>
      </c>
      <c r="BM206" s="147" t="s">
        <v>1390</v>
      </c>
    </row>
    <row r="207" spans="2:65" s="12" customFormat="1" ht="11.25">
      <c r="B207" s="155"/>
      <c r="D207" s="149" t="s">
        <v>171</v>
      </c>
      <c r="E207" s="156" t="s">
        <v>1</v>
      </c>
      <c r="F207" s="157" t="s">
        <v>1362</v>
      </c>
      <c r="H207" s="156" t="s">
        <v>1</v>
      </c>
      <c r="I207" s="158"/>
      <c r="L207" s="155"/>
      <c r="M207" s="159"/>
      <c r="T207" s="160"/>
      <c r="AT207" s="156" t="s">
        <v>171</v>
      </c>
      <c r="AU207" s="156" t="s">
        <v>90</v>
      </c>
      <c r="AV207" s="12" t="s">
        <v>88</v>
      </c>
      <c r="AW207" s="12" t="s">
        <v>36</v>
      </c>
      <c r="AX207" s="12" t="s">
        <v>80</v>
      </c>
      <c r="AY207" s="156" t="s">
        <v>158</v>
      </c>
    </row>
    <row r="208" spans="2:65" s="13" customFormat="1" ht="11.25">
      <c r="B208" s="161"/>
      <c r="D208" s="149" t="s">
        <v>171</v>
      </c>
      <c r="E208" s="162" t="s">
        <v>1</v>
      </c>
      <c r="F208" s="163" t="s">
        <v>1391</v>
      </c>
      <c r="H208" s="164">
        <v>126.9</v>
      </c>
      <c r="I208" s="165"/>
      <c r="L208" s="161"/>
      <c r="M208" s="166"/>
      <c r="T208" s="167"/>
      <c r="AT208" s="162" t="s">
        <v>171</v>
      </c>
      <c r="AU208" s="162" t="s">
        <v>90</v>
      </c>
      <c r="AV208" s="13" t="s">
        <v>90</v>
      </c>
      <c r="AW208" s="13" t="s">
        <v>36</v>
      </c>
      <c r="AX208" s="13" t="s">
        <v>80</v>
      </c>
      <c r="AY208" s="162" t="s">
        <v>158</v>
      </c>
    </row>
    <row r="209" spans="2:65" s="14" customFormat="1" ht="11.25">
      <c r="B209" s="168"/>
      <c r="D209" s="149" t="s">
        <v>171</v>
      </c>
      <c r="E209" s="169" t="s">
        <v>1</v>
      </c>
      <c r="F209" s="170" t="s">
        <v>182</v>
      </c>
      <c r="H209" s="171">
        <v>126.9</v>
      </c>
      <c r="I209" s="172"/>
      <c r="L209" s="168"/>
      <c r="M209" s="173"/>
      <c r="T209" s="174"/>
      <c r="AT209" s="169" t="s">
        <v>171</v>
      </c>
      <c r="AU209" s="169" t="s">
        <v>90</v>
      </c>
      <c r="AV209" s="14" t="s">
        <v>165</v>
      </c>
      <c r="AW209" s="14" t="s">
        <v>36</v>
      </c>
      <c r="AX209" s="14" t="s">
        <v>88</v>
      </c>
      <c r="AY209" s="169" t="s">
        <v>158</v>
      </c>
    </row>
    <row r="210" spans="2:65" s="11" customFormat="1" ht="22.9" customHeight="1">
      <c r="B210" s="124"/>
      <c r="D210" s="125" t="s">
        <v>79</v>
      </c>
      <c r="E210" s="134" t="s">
        <v>165</v>
      </c>
      <c r="F210" s="134" t="s">
        <v>563</v>
      </c>
      <c r="I210" s="127"/>
      <c r="J210" s="135">
        <f>BK210</f>
        <v>0</v>
      </c>
      <c r="L210" s="124"/>
      <c r="M210" s="129"/>
      <c r="P210" s="130">
        <f>SUM(P211:P223)</f>
        <v>0</v>
      </c>
      <c r="R210" s="130">
        <f>SUM(R211:R223)</f>
        <v>1.5981700000000001E-2</v>
      </c>
      <c r="T210" s="131">
        <f>SUM(T211:T223)</f>
        <v>0</v>
      </c>
      <c r="AR210" s="125" t="s">
        <v>88</v>
      </c>
      <c r="AT210" s="132" t="s">
        <v>79</v>
      </c>
      <c r="AU210" s="132" t="s">
        <v>88</v>
      </c>
      <c r="AY210" s="125" t="s">
        <v>158</v>
      </c>
      <c r="BK210" s="133">
        <f>SUM(BK211:BK223)</f>
        <v>0</v>
      </c>
    </row>
    <row r="211" spans="2:65" s="1" customFormat="1" ht="24.2" customHeight="1">
      <c r="B211" s="32"/>
      <c r="C211" s="136" t="s">
        <v>266</v>
      </c>
      <c r="D211" s="136" t="s">
        <v>160</v>
      </c>
      <c r="E211" s="137" t="s">
        <v>1392</v>
      </c>
      <c r="F211" s="138" t="s">
        <v>1393</v>
      </c>
      <c r="G211" s="139" t="s">
        <v>163</v>
      </c>
      <c r="H211" s="140">
        <v>13.43</v>
      </c>
      <c r="I211" s="141"/>
      <c r="J211" s="142">
        <f>ROUND(I211*H211,2)</f>
        <v>0</v>
      </c>
      <c r="K211" s="138" t="s">
        <v>270</v>
      </c>
      <c r="L211" s="32"/>
      <c r="M211" s="143" t="s">
        <v>1</v>
      </c>
      <c r="N211" s="144" t="s">
        <v>45</v>
      </c>
      <c r="P211" s="145">
        <f>O211*H211</f>
        <v>0</v>
      </c>
      <c r="Q211" s="145">
        <v>1.1900000000000001E-3</v>
      </c>
      <c r="R211" s="145">
        <f>Q211*H211</f>
        <v>1.5981700000000001E-2</v>
      </c>
      <c r="S211" s="145">
        <v>0</v>
      </c>
      <c r="T211" s="146">
        <f>S211*H211</f>
        <v>0</v>
      </c>
      <c r="AR211" s="147" t="s">
        <v>165</v>
      </c>
      <c r="AT211" s="147" t="s">
        <v>160</v>
      </c>
      <c r="AU211" s="147" t="s">
        <v>90</v>
      </c>
      <c r="AY211" s="17" t="s">
        <v>158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88</v>
      </c>
      <c r="BK211" s="148">
        <f>ROUND(I211*H211,2)</f>
        <v>0</v>
      </c>
      <c r="BL211" s="17" t="s">
        <v>165</v>
      </c>
      <c r="BM211" s="147" t="s">
        <v>1394</v>
      </c>
    </row>
    <row r="212" spans="2:65" s="1" customFormat="1" ht="19.5">
      <c r="B212" s="32"/>
      <c r="D212" s="149" t="s">
        <v>167</v>
      </c>
      <c r="F212" s="150" t="s">
        <v>1395</v>
      </c>
      <c r="I212" s="151"/>
      <c r="L212" s="32"/>
      <c r="M212" s="152"/>
      <c r="T212" s="56"/>
      <c r="AT212" s="17" t="s">
        <v>167</v>
      </c>
      <c r="AU212" s="17" t="s">
        <v>90</v>
      </c>
    </row>
    <row r="213" spans="2:65" s="12" customFormat="1" ht="11.25">
      <c r="B213" s="155"/>
      <c r="D213" s="149" t="s">
        <v>171</v>
      </c>
      <c r="E213" s="156" t="s">
        <v>1</v>
      </c>
      <c r="F213" s="157" t="s">
        <v>1396</v>
      </c>
      <c r="H213" s="156" t="s">
        <v>1</v>
      </c>
      <c r="I213" s="158"/>
      <c r="L213" s="155"/>
      <c r="M213" s="159"/>
      <c r="T213" s="160"/>
      <c r="AT213" s="156" t="s">
        <v>171</v>
      </c>
      <c r="AU213" s="156" t="s">
        <v>90</v>
      </c>
      <c r="AV213" s="12" t="s">
        <v>88</v>
      </c>
      <c r="AW213" s="12" t="s">
        <v>36</v>
      </c>
      <c r="AX213" s="12" t="s">
        <v>80</v>
      </c>
      <c r="AY213" s="156" t="s">
        <v>158</v>
      </c>
    </row>
    <row r="214" spans="2:65" s="13" customFormat="1" ht="11.25">
      <c r="B214" s="161"/>
      <c r="D214" s="149" t="s">
        <v>171</v>
      </c>
      <c r="E214" s="162" t="s">
        <v>1</v>
      </c>
      <c r="F214" s="163" t="s">
        <v>1397</v>
      </c>
      <c r="H214" s="164">
        <v>13.43</v>
      </c>
      <c r="I214" s="165"/>
      <c r="L214" s="161"/>
      <c r="M214" s="166"/>
      <c r="T214" s="167"/>
      <c r="AT214" s="162" t="s">
        <v>171</v>
      </c>
      <c r="AU214" s="162" t="s">
        <v>90</v>
      </c>
      <c r="AV214" s="13" t="s">
        <v>90</v>
      </c>
      <c r="AW214" s="13" t="s">
        <v>36</v>
      </c>
      <c r="AX214" s="13" t="s">
        <v>80</v>
      </c>
      <c r="AY214" s="162" t="s">
        <v>158</v>
      </c>
    </row>
    <row r="215" spans="2:65" s="14" customFormat="1" ht="11.25">
      <c r="B215" s="168"/>
      <c r="D215" s="149" t="s">
        <v>171</v>
      </c>
      <c r="E215" s="169" t="s">
        <v>1</v>
      </c>
      <c r="F215" s="170" t="s">
        <v>182</v>
      </c>
      <c r="H215" s="171">
        <v>13.43</v>
      </c>
      <c r="I215" s="172"/>
      <c r="L215" s="168"/>
      <c r="M215" s="173"/>
      <c r="T215" s="174"/>
      <c r="AT215" s="169" t="s">
        <v>171</v>
      </c>
      <c r="AU215" s="169" t="s">
        <v>90</v>
      </c>
      <c r="AV215" s="14" t="s">
        <v>165</v>
      </c>
      <c r="AW215" s="14" t="s">
        <v>36</v>
      </c>
      <c r="AX215" s="14" t="s">
        <v>88</v>
      </c>
      <c r="AY215" s="169" t="s">
        <v>158</v>
      </c>
    </row>
    <row r="216" spans="2:65" s="1" customFormat="1" ht="24.2" customHeight="1">
      <c r="B216" s="32"/>
      <c r="C216" s="136" t="s">
        <v>274</v>
      </c>
      <c r="D216" s="136" t="s">
        <v>160</v>
      </c>
      <c r="E216" s="137" t="s">
        <v>1398</v>
      </c>
      <c r="F216" s="138" t="s">
        <v>1399</v>
      </c>
      <c r="G216" s="139" t="s">
        <v>163</v>
      </c>
      <c r="H216" s="140">
        <v>13.43</v>
      </c>
      <c r="I216" s="141"/>
      <c r="J216" s="142">
        <f>ROUND(I216*H216,2)</f>
        <v>0</v>
      </c>
      <c r="K216" s="138" t="s">
        <v>270</v>
      </c>
      <c r="L216" s="32"/>
      <c r="M216" s="143" t="s">
        <v>1</v>
      </c>
      <c r="N216" s="144" t="s">
        <v>45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165</v>
      </c>
      <c r="AT216" s="147" t="s">
        <v>160</v>
      </c>
      <c r="AU216" s="147" t="s">
        <v>90</v>
      </c>
      <c r="AY216" s="17" t="s">
        <v>158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88</v>
      </c>
      <c r="BK216" s="148">
        <f>ROUND(I216*H216,2)</f>
        <v>0</v>
      </c>
      <c r="BL216" s="17" t="s">
        <v>165</v>
      </c>
      <c r="BM216" s="147" t="s">
        <v>1400</v>
      </c>
    </row>
    <row r="217" spans="2:65" s="1" customFormat="1" ht="19.5">
      <c r="B217" s="32"/>
      <c r="D217" s="149" t="s">
        <v>167</v>
      </c>
      <c r="F217" s="150" t="s">
        <v>1401</v>
      </c>
      <c r="I217" s="151"/>
      <c r="L217" s="32"/>
      <c r="M217" s="152"/>
      <c r="T217" s="56"/>
      <c r="AT217" s="17" t="s">
        <v>167</v>
      </c>
      <c r="AU217" s="17" t="s">
        <v>90</v>
      </c>
    </row>
    <row r="218" spans="2:65" s="1" customFormat="1" ht="33" customHeight="1">
      <c r="B218" s="32"/>
      <c r="C218" s="136" t="s">
        <v>8</v>
      </c>
      <c r="D218" s="136" t="s">
        <v>160</v>
      </c>
      <c r="E218" s="137" t="s">
        <v>578</v>
      </c>
      <c r="F218" s="138" t="s">
        <v>579</v>
      </c>
      <c r="G218" s="139" t="s">
        <v>215</v>
      </c>
      <c r="H218" s="140">
        <v>7.47</v>
      </c>
      <c r="I218" s="141"/>
      <c r="J218" s="142">
        <f>ROUND(I218*H218,2)</f>
        <v>0</v>
      </c>
      <c r="K218" s="138" t="s">
        <v>164</v>
      </c>
      <c r="L218" s="32"/>
      <c r="M218" s="143" t="s">
        <v>1</v>
      </c>
      <c r="N218" s="144" t="s">
        <v>45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165</v>
      </c>
      <c r="AT218" s="147" t="s">
        <v>160</v>
      </c>
      <c r="AU218" s="147" t="s">
        <v>90</v>
      </c>
      <c r="AY218" s="17" t="s">
        <v>158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88</v>
      </c>
      <c r="BK218" s="148">
        <f>ROUND(I218*H218,2)</f>
        <v>0</v>
      </c>
      <c r="BL218" s="17" t="s">
        <v>165</v>
      </c>
      <c r="BM218" s="147" t="s">
        <v>1402</v>
      </c>
    </row>
    <row r="219" spans="2:65" s="1" customFormat="1" ht="29.25">
      <c r="B219" s="32"/>
      <c r="D219" s="149" t="s">
        <v>167</v>
      </c>
      <c r="F219" s="150" t="s">
        <v>581</v>
      </c>
      <c r="I219" s="151"/>
      <c r="L219" s="32"/>
      <c r="M219" s="152"/>
      <c r="T219" s="56"/>
      <c r="AT219" s="17" t="s">
        <v>167</v>
      </c>
      <c r="AU219" s="17" t="s">
        <v>90</v>
      </c>
    </row>
    <row r="220" spans="2:65" s="1" customFormat="1" ht="11.25">
      <c r="B220" s="32"/>
      <c r="D220" s="153" t="s">
        <v>169</v>
      </c>
      <c r="F220" s="154" t="s">
        <v>582</v>
      </c>
      <c r="I220" s="151"/>
      <c r="L220" s="32"/>
      <c r="M220" s="152"/>
      <c r="T220" s="56"/>
      <c r="AT220" s="17" t="s">
        <v>169</v>
      </c>
      <c r="AU220" s="17" t="s">
        <v>90</v>
      </c>
    </row>
    <row r="221" spans="2:65" s="12" customFormat="1" ht="11.25">
      <c r="B221" s="155"/>
      <c r="D221" s="149" t="s">
        <v>171</v>
      </c>
      <c r="E221" s="156" t="s">
        <v>1</v>
      </c>
      <c r="F221" s="157" t="s">
        <v>1403</v>
      </c>
      <c r="H221" s="156" t="s">
        <v>1</v>
      </c>
      <c r="I221" s="158"/>
      <c r="L221" s="155"/>
      <c r="M221" s="159"/>
      <c r="T221" s="160"/>
      <c r="AT221" s="156" t="s">
        <v>171</v>
      </c>
      <c r="AU221" s="156" t="s">
        <v>90</v>
      </c>
      <c r="AV221" s="12" t="s">
        <v>88</v>
      </c>
      <c r="AW221" s="12" t="s">
        <v>36</v>
      </c>
      <c r="AX221" s="12" t="s">
        <v>80</v>
      </c>
      <c r="AY221" s="156" t="s">
        <v>158</v>
      </c>
    </row>
    <row r="222" spans="2:65" s="13" customFormat="1" ht="11.25">
      <c r="B222" s="161"/>
      <c r="D222" s="149" t="s">
        <v>171</v>
      </c>
      <c r="E222" s="162" t="s">
        <v>1</v>
      </c>
      <c r="F222" s="163" t="s">
        <v>1404</v>
      </c>
      <c r="H222" s="164">
        <v>7.47</v>
      </c>
      <c r="I222" s="165"/>
      <c r="L222" s="161"/>
      <c r="M222" s="166"/>
      <c r="T222" s="167"/>
      <c r="AT222" s="162" t="s">
        <v>171</v>
      </c>
      <c r="AU222" s="162" t="s">
        <v>90</v>
      </c>
      <c r="AV222" s="13" t="s">
        <v>90</v>
      </c>
      <c r="AW222" s="13" t="s">
        <v>36</v>
      </c>
      <c r="AX222" s="13" t="s">
        <v>80</v>
      </c>
      <c r="AY222" s="162" t="s">
        <v>158</v>
      </c>
    </row>
    <row r="223" spans="2:65" s="14" customFormat="1" ht="11.25">
      <c r="B223" s="168"/>
      <c r="D223" s="149" t="s">
        <v>171</v>
      </c>
      <c r="E223" s="169" t="s">
        <v>1</v>
      </c>
      <c r="F223" s="170" t="s">
        <v>182</v>
      </c>
      <c r="H223" s="171">
        <v>7.47</v>
      </c>
      <c r="I223" s="172"/>
      <c r="L223" s="168"/>
      <c r="M223" s="173"/>
      <c r="T223" s="174"/>
      <c r="AT223" s="169" t="s">
        <v>171</v>
      </c>
      <c r="AU223" s="169" t="s">
        <v>90</v>
      </c>
      <c r="AV223" s="14" t="s">
        <v>165</v>
      </c>
      <c r="AW223" s="14" t="s">
        <v>36</v>
      </c>
      <c r="AX223" s="14" t="s">
        <v>88</v>
      </c>
      <c r="AY223" s="169" t="s">
        <v>158</v>
      </c>
    </row>
    <row r="224" spans="2:65" s="11" customFormat="1" ht="22.9" customHeight="1">
      <c r="B224" s="124"/>
      <c r="D224" s="125" t="s">
        <v>79</v>
      </c>
      <c r="E224" s="134" t="s">
        <v>232</v>
      </c>
      <c r="F224" s="134" t="s">
        <v>713</v>
      </c>
      <c r="I224" s="127"/>
      <c r="J224" s="135">
        <f>BK224</f>
        <v>0</v>
      </c>
      <c r="L224" s="124"/>
      <c r="M224" s="129"/>
      <c r="P224" s="130">
        <f>SUM(P225:P241)</f>
        <v>0</v>
      </c>
      <c r="R224" s="130">
        <f>SUM(R225:R241)</f>
        <v>6.9814999999999999E-3</v>
      </c>
      <c r="T224" s="131">
        <f>SUM(T225:T241)</f>
        <v>34.760000000000005</v>
      </c>
      <c r="AR224" s="125" t="s">
        <v>157</v>
      </c>
      <c r="AT224" s="132" t="s">
        <v>79</v>
      </c>
      <c r="AU224" s="132" t="s">
        <v>88</v>
      </c>
      <c r="AY224" s="125" t="s">
        <v>158</v>
      </c>
      <c r="BK224" s="133">
        <f>SUM(BK225:BK241)</f>
        <v>0</v>
      </c>
    </row>
    <row r="225" spans="2:65" s="1" customFormat="1" ht="24.2" customHeight="1">
      <c r="B225" s="32"/>
      <c r="C225" s="136" t="s">
        <v>295</v>
      </c>
      <c r="D225" s="136" t="s">
        <v>160</v>
      </c>
      <c r="E225" s="137" t="s">
        <v>1102</v>
      </c>
      <c r="F225" s="138" t="s">
        <v>1103</v>
      </c>
      <c r="G225" s="139" t="s">
        <v>717</v>
      </c>
      <c r="H225" s="140">
        <v>4.95</v>
      </c>
      <c r="I225" s="141"/>
      <c r="J225" s="142">
        <f>ROUND(I225*H225,2)</f>
        <v>0</v>
      </c>
      <c r="K225" s="138" t="s">
        <v>270</v>
      </c>
      <c r="L225" s="32"/>
      <c r="M225" s="143" t="s">
        <v>1</v>
      </c>
      <c r="N225" s="144" t="s">
        <v>45</v>
      </c>
      <c r="P225" s="145">
        <f>O225*H225</f>
        <v>0</v>
      </c>
      <c r="Q225" s="145">
        <v>1.3699999999999999E-3</v>
      </c>
      <c r="R225" s="145">
        <f>Q225*H225</f>
        <v>6.7815000000000002E-3</v>
      </c>
      <c r="S225" s="145">
        <v>0</v>
      </c>
      <c r="T225" s="146">
        <f>S225*H225</f>
        <v>0</v>
      </c>
      <c r="AR225" s="147" t="s">
        <v>165</v>
      </c>
      <c r="AT225" s="147" t="s">
        <v>160</v>
      </c>
      <c r="AU225" s="147" t="s">
        <v>90</v>
      </c>
      <c r="AY225" s="17" t="s">
        <v>158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88</v>
      </c>
      <c r="BK225" s="148">
        <f>ROUND(I225*H225,2)</f>
        <v>0</v>
      </c>
      <c r="BL225" s="17" t="s">
        <v>165</v>
      </c>
      <c r="BM225" s="147" t="s">
        <v>1405</v>
      </c>
    </row>
    <row r="226" spans="2:65" s="13" customFormat="1" ht="11.25">
      <c r="B226" s="161"/>
      <c r="D226" s="149" t="s">
        <v>171</v>
      </c>
      <c r="E226" s="162" t="s">
        <v>1</v>
      </c>
      <c r="F226" s="163" t="s">
        <v>1406</v>
      </c>
      <c r="H226" s="164">
        <v>4.95</v>
      </c>
      <c r="I226" s="165"/>
      <c r="L226" s="161"/>
      <c r="M226" s="166"/>
      <c r="T226" s="167"/>
      <c r="AT226" s="162" t="s">
        <v>171</v>
      </c>
      <c r="AU226" s="162" t="s">
        <v>90</v>
      </c>
      <c r="AV226" s="13" t="s">
        <v>90</v>
      </c>
      <c r="AW226" s="13" t="s">
        <v>36</v>
      </c>
      <c r="AX226" s="13" t="s">
        <v>80</v>
      </c>
      <c r="AY226" s="162" t="s">
        <v>158</v>
      </c>
    </row>
    <row r="227" spans="2:65" s="14" customFormat="1" ht="11.25">
      <c r="B227" s="168"/>
      <c r="D227" s="149" t="s">
        <v>171</v>
      </c>
      <c r="E227" s="169" t="s">
        <v>1</v>
      </c>
      <c r="F227" s="170" t="s">
        <v>182</v>
      </c>
      <c r="H227" s="171">
        <v>4.95</v>
      </c>
      <c r="I227" s="172"/>
      <c r="L227" s="168"/>
      <c r="M227" s="173"/>
      <c r="T227" s="174"/>
      <c r="AT227" s="169" t="s">
        <v>171</v>
      </c>
      <c r="AU227" s="169" t="s">
        <v>90</v>
      </c>
      <c r="AV227" s="14" t="s">
        <v>165</v>
      </c>
      <c r="AW227" s="14" t="s">
        <v>36</v>
      </c>
      <c r="AX227" s="14" t="s">
        <v>88</v>
      </c>
      <c r="AY227" s="169" t="s">
        <v>158</v>
      </c>
    </row>
    <row r="228" spans="2:65" s="1" customFormat="1" ht="24.2" customHeight="1">
      <c r="B228" s="32"/>
      <c r="C228" s="136" t="s">
        <v>304</v>
      </c>
      <c r="D228" s="136" t="s">
        <v>160</v>
      </c>
      <c r="E228" s="137" t="s">
        <v>763</v>
      </c>
      <c r="F228" s="138" t="s">
        <v>764</v>
      </c>
      <c r="G228" s="139" t="s">
        <v>215</v>
      </c>
      <c r="H228" s="140">
        <v>15.8</v>
      </c>
      <c r="I228" s="141"/>
      <c r="J228" s="142">
        <f>ROUND(I228*H228,2)</f>
        <v>0</v>
      </c>
      <c r="K228" s="138" t="s">
        <v>164</v>
      </c>
      <c r="L228" s="32"/>
      <c r="M228" s="143" t="s">
        <v>1</v>
      </c>
      <c r="N228" s="144" t="s">
        <v>45</v>
      </c>
      <c r="P228" s="145">
        <f>O228*H228</f>
        <v>0</v>
      </c>
      <c r="Q228" s="145">
        <v>0</v>
      </c>
      <c r="R228" s="145">
        <f>Q228*H228</f>
        <v>0</v>
      </c>
      <c r="S228" s="145">
        <v>2.2000000000000002</v>
      </c>
      <c r="T228" s="146">
        <f>S228*H228</f>
        <v>34.760000000000005</v>
      </c>
      <c r="AR228" s="147" t="s">
        <v>165</v>
      </c>
      <c r="AT228" s="147" t="s">
        <v>160</v>
      </c>
      <c r="AU228" s="147" t="s">
        <v>90</v>
      </c>
      <c r="AY228" s="17" t="s">
        <v>158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88</v>
      </c>
      <c r="BK228" s="148">
        <f>ROUND(I228*H228,2)</f>
        <v>0</v>
      </c>
      <c r="BL228" s="17" t="s">
        <v>165</v>
      </c>
      <c r="BM228" s="147" t="s">
        <v>1407</v>
      </c>
    </row>
    <row r="229" spans="2:65" s="1" customFormat="1" ht="29.25">
      <c r="B229" s="32"/>
      <c r="D229" s="149" t="s">
        <v>167</v>
      </c>
      <c r="F229" s="150" t="s">
        <v>766</v>
      </c>
      <c r="I229" s="151"/>
      <c r="L229" s="32"/>
      <c r="M229" s="152"/>
      <c r="T229" s="56"/>
      <c r="AT229" s="17" t="s">
        <v>167</v>
      </c>
      <c r="AU229" s="17" t="s">
        <v>90</v>
      </c>
    </row>
    <row r="230" spans="2:65" s="1" customFormat="1" ht="11.25">
      <c r="B230" s="32"/>
      <c r="D230" s="153" t="s">
        <v>169</v>
      </c>
      <c r="F230" s="154" t="s">
        <v>767</v>
      </c>
      <c r="I230" s="151"/>
      <c r="L230" s="32"/>
      <c r="M230" s="152"/>
      <c r="T230" s="56"/>
      <c r="AT230" s="17" t="s">
        <v>169</v>
      </c>
      <c r="AU230" s="17" t="s">
        <v>90</v>
      </c>
    </row>
    <row r="231" spans="2:65" s="12" customFormat="1" ht="11.25">
      <c r="B231" s="155"/>
      <c r="D231" s="149" t="s">
        <v>171</v>
      </c>
      <c r="E231" s="156" t="s">
        <v>1</v>
      </c>
      <c r="F231" s="157" t="s">
        <v>1362</v>
      </c>
      <c r="H231" s="156" t="s">
        <v>1</v>
      </c>
      <c r="I231" s="158"/>
      <c r="L231" s="155"/>
      <c r="M231" s="159"/>
      <c r="T231" s="160"/>
      <c r="AT231" s="156" t="s">
        <v>171</v>
      </c>
      <c r="AU231" s="156" t="s">
        <v>90</v>
      </c>
      <c r="AV231" s="12" t="s">
        <v>88</v>
      </c>
      <c r="AW231" s="12" t="s">
        <v>36</v>
      </c>
      <c r="AX231" s="12" t="s">
        <v>80</v>
      </c>
      <c r="AY231" s="156" t="s">
        <v>158</v>
      </c>
    </row>
    <row r="232" spans="2:65" s="12" customFormat="1" ht="11.25">
      <c r="B232" s="155"/>
      <c r="D232" s="149" t="s">
        <v>171</v>
      </c>
      <c r="E232" s="156" t="s">
        <v>1</v>
      </c>
      <c r="F232" s="157" t="s">
        <v>1124</v>
      </c>
      <c r="H232" s="156" t="s">
        <v>1</v>
      </c>
      <c r="I232" s="158"/>
      <c r="L232" s="155"/>
      <c r="M232" s="159"/>
      <c r="T232" s="160"/>
      <c r="AT232" s="156" t="s">
        <v>171</v>
      </c>
      <c r="AU232" s="156" t="s">
        <v>90</v>
      </c>
      <c r="AV232" s="12" t="s">
        <v>88</v>
      </c>
      <c r="AW232" s="12" t="s">
        <v>36</v>
      </c>
      <c r="AX232" s="12" t="s">
        <v>80</v>
      </c>
      <c r="AY232" s="156" t="s">
        <v>158</v>
      </c>
    </row>
    <row r="233" spans="2:65" s="13" customFormat="1" ht="11.25">
      <c r="B233" s="161"/>
      <c r="D233" s="149" t="s">
        <v>171</v>
      </c>
      <c r="E233" s="162" t="s">
        <v>1</v>
      </c>
      <c r="F233" s="163" t="s">
        <v>1408</v>
      </c>
      <c r="H233" s="164">
        <v>15.8</v>
      </c>
      <c r="I233" s="165"/>
      <c r="L233" s="161"/>
      <c r="M233" s="166"/>
      <c r="T233" s="167"/>
      <c r="AT233" s="162" t="s">
        <v>171</v>
      </c>
      <c r="AU233" s="162" t="s">
        <v>90</v>
      </c>
      <c r="AV233" s="13" t="s">
        <v>90</v>
      </c>
      <c r="AW233" s="13" t="s">
        <v>36</v>
      </c>
      <c r="AX233" s="13" t="s">
        <v>80</v>
      </c>
      <c r="AY233" s="162" t="s">
        <v>158</v>
      </c>
    </row>
    <row r="234" spans="2:65" s="14" customFormat="1" ht="11.25">
      <c r="B234" s="168"/>
      <c r="D234" s="149" t="s">
        <v>171</v>
      </c>
      <c r="E234" s="169" t="s">
        <v>1</v>
      </c>
      <c r="F234" s="170" t="s">
        <v>182</v>
      </c>
      <c r="H234" s="171">
        <v>15.8</v>
      </c>
      <c r="I234" s="172"/>
      <c r="L234" s="168"/>
      <c r="M234" s="173"/>
      <c r="T234" s="174"/>
      <c r="AT234" s="169" t="s">
        <v>171</v>
      </c>
      <c r="AU234" s="169" t="s">
        <v>90</v>
      </c>
      <c r="AV234" s="14" t="s">
        <v>165</v>
      </c>
      <c r="AW234" s="14" t="s">
        <v>36</v>
      </c>
      <c r="AX234" s="14" t="s">
        <v>88</v>
      </c>
      <c r="AY234" s="169" t="s">
        <v>158</v>
      </c>
    </row>
    <row r="235" spans="2:65" s="1" customFormat="1" ht="24.2" customHeight="1">
      <c r="B235" s="32"/>
      <c r="C235" s="136" t="s">
        <v>311</v>
      </c>
      <c r="D235" s="136" t="s">
        <v>160</v>
      </c>
      <c r="E235" s="137" t="s">
        <v>1409</v>
      </c>
      <c r="F235" s="138" t="s">
        <v>1410</v>
      </c>
      <c r="G235" s="139" t="s">
        <v>176</v>
      </c>
      <c r="H235" s="140">
        <v>20</v>
      </c>
      <c r="I235" s="141"/>
      <c r="J235" s="142">
        <f>ROUND(I235*H235,2)</f>
        <v>0</v>
      </c>
      <c r="K235" s="138" t="s">
        <v>164</v>
      </c>
      <c r="L235" s="32"/>
      <c r="M235" s="143" t="s">
        <v>1</v>
      </c>
      <c r="N235" s="144" t="s">
        <v>45</v>
      </c>
      <c r="P235" s="145">
        <f>O235*H235</f>
        <v>0</v>
      </c>
      <c r="Q235" s="145">
        <v>1.0000000000000001E-5</v>
      </c>
      <c r="R235" s="145">
        <f>Q235*H235</f>
        <v>2.0000000000000001E-4</v>
      </c>
      <c r="S235" s="145">
        <v>0</v>
      </c>
      <c r="T235" s="146">
        <f>S235*H235</f>
        <v>0</v>
      </c>
      <c r="AR235" s="147" t="s">
        <v>165</v>
      </c>
      <c r="AT235" s="147" t="s">
        <v>160</v>
      </c>
      <c r="AU235" s="147" t="s">
        <v>90</v>
      </c>
      <c r="AY235" s="17" t="s">
        <v>158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88</v>
      </c>
      <c r="BK235" s="148">
        <f>ROUND(I235*H235,2)</f>
        <v>0</v>
      </c>
      <c r="BL235" s="17" t="s">
        <v>165</v>
      </c>
      <c r="BM235" s="147" t="s">
        <v>1411</v>
      </c>
    </row>
    <row r="236" spans="2:65" s="1" customFormat="1" ht="19.5">
      <c r="B236" s="32"/>
      <c r="D236" s="149" t="s">
        <v>167</v>
      </c>
      <c r="F236" s="150" t="s">
        <v>1410</v>
      </c>
      <c r="I236" s="151"/>
      <c r="L236" s="32"/>
      <c r="M236" s="152"/>
      <c r="T236" s="56"/>
      <c r="AT236" s="17" t="s">
        <v>167</v>
      </c>
      <c r="AU236" s="17" t="s">
        <v>90</v>
      </c>
    </row>
    <row r="237" spans="2:65" s="1" customFormat="1" ht="11.25">
      <c r="B237" s="32"/>
      <c r="D237" s="153" t="s">
        <v>169</v>
      </c>
      <c r="F237" s="154" t="s">
        <v>1412</v>
      </c>
      <c r="I237" s="151"/>
      <c r="L237" s="32"/>
      <c r="M237" s="152"/>
      <c r="T237" s="56"/>
      <c r="AT237" s="17" t="s">
        <v>169</v>
      </c>
      <c r="AU237" s="17" t="s">
        <v>90</v>
      </c>
    </row>
    <row r="238" spans="2:65" s="12" customFormat="1" ht="11.25">
      <c r="B238" s="155"/>
      <c r="D238" s="149" t="s">
        <v>171</v>
      </c>
      <c r="E238" s="156" t="s">
        <v>1</v>
      </c>
      <c r="F238" s="157" t="s">
        <v>1362</v>
      </c>
      <c r="H238" s="156" t="s">
        <v>1</v>
      </c>
      <c r="I238" s="158"/>
      <c r="L238" s="155"/>
      <c r="M238" s="159"/>
      <c r="T238" s="160"/>
      <c r="AT238" s="156" t="s">
        <v>171</v>
      </c>
      <c r="AU238" s="156" t="s">
        <v>90</v>
      </c>
      <c r="AV238" s="12" t="s">
        <v>88</v>
      </c>
      <c r="AW238" s="12" t="s">
        <v>36</v>
      </c>
      <c r="AX238" s="12" t="s">
        <v>80</v>
      </c>
      <c r="AY238" s="156" t="s">
        <v>158</v>
      </c>
    </row>
    <row r="239" spans="2:65" s="12" customFormat="1" ht="11.25">
      <c r="B239" s="155"/>
      <c r="D239" s="149" t="s">
        <v>171</v>
      </c>
      <c r="E239" s="156" t="s">
        <v>1</v>
      </c>
      <c r="F239" s="157" t="s">
        <v>1413</v>
      </c>
      <c r="H239" s="156" t="s">
        <v>1</v>
      </c>
      <c r="I239" s="158"/>
      <c r="L239" s="155"/>
      <c r="M239" s="159"/>
      <c r="T239" s="160"/>
      <c r="AT239" s="156" t="s">
        <v>171</v>
      </c>
      <c r="AU239" s="156" t="s">
        <v>90</v>
      </c>
      <c r="AV239" s="12" t="s">
        <v>88</v>
      </c>
      <c r="AW239" s="12" t="s">
        <v>36</v>
      </c>
      <c r="AX239" s="12" t="s">
        <v>80</v>
      </c>
      <c r="AY239" s="156" t="s">
        <v>158</v>
      </c>
    </row>
    <row r="240" spans="2:65" s="13" customFormat="1" ht="11.25">
      <c r="B240" s="161"/>
      <c r="D240" s="149" t="s">
        <v>171</v>
      </c>
      <c r="E240" s="162" t="s">
        <v>1</v>
      </c>
      <c r="F240" s="163" t="s">
        <v>1414</v>
      </c>
      <c r="H240" s="164">
        <v>20</v>
      </c>
      <c r="I240" s="165"/>
      <c r="L240" s="161"/>
      <c r="M240" s="166"/>
      <c r="T240" s="167"/>
      <c r="AT240" s="162" t="s">
        <v>171</v>
      </c>
      <c r="AU240" s="162" t="s">
        <v>90</v>
      </c>
      <c r="AV240" s="13" t="s">
        <v>90</v>
      </c>
      <c r="AW240" s="13" t="s">
        <v>36</v>
      </c>
      <c r="AX240" s="13" t="s">
        <v>80</v>
      </c>
      <c r="AY240" s="162" t="s">
        <v>158</v>
      </c>
    </row>
    <row r="241" spans="2:65" s="14" customFormat="1" ht="11.25">
      <c r="B241" s="168"/>
      <c r="D241" s="149" t="s">
        <v>171</v>
      </c>
      <c r="E241" s="169" t="s">
        <v>1</v>
      </c>
      <c r="F241" s="170" t="s">
        <v>182</v>
      </c>
      <c r="H241" s="171">
        <v>20</v>
      </c>
      <c r="I241" s="172"/>
      <c r="L241" s="168"/>
      <c r="M241" s="173"/>
      <c r="T241" s="174"/>
      <c r="AT241" s="169" t="s">
        <v>171</v>
      </c>
      <c r="AU241" s="169" t="s">
        <v>90</v>
      </c>
      <c r="AV241" s="14" t="s">
        <v>165</v>
      </c>
      <c r="AW241" s="14" t="s">
        <v>36</v>
      </c>
      <c r="AX241" s="14" t="s">
        <v>88</v>
      </c>
      <c r="AY241" s="169" t="s">
        <v>158</v>
      </c>
    </row>
    <row r="242" spans="2:65" s="11" customFormat="1" ht="22.9" customHeight="1">
      <c r="B242" s="124"/>
      <c r="D242" s="125" t="s">
        <v>79</v>
      </c>
      <c r="E242" s="134" t="s">
        <v>770</v>
      </c>
      <c r="F242" s="134" t="s">
        <v>771</v>
      </c>
      <c r="I242" s="127"/>
      <c r="J242" s="135">
        <f>BK242</f>
        <v>0</v>
      </c>
      <c r="L242" s="124"/>
      <c r="M242" s="129"/>
      <c r="P242" s="130">
        <f>SUM(P243:P260)</f>
        <v>0</v>
      </c>
      <c r="R242" s="130">
        <f>SUM(R243:R260)</f>
        <v>0</v>
      </c>
      <c r="T242" s="131">
        <f>SUM(T243:T260)</f>
        <v>0</v>
      </c>
      <c r="AR242" s="125" t="s">
        <v>88</v>
      </c>
      <c r="AT242" s="132" t="s">
        <v>79</v>
      </c>
      <c r="AU242" s="132" t="s">
        <v>88</v>
      </c>
      <c r="AY242" s="125" t="s">
        <v>158</v>
      </c>
      <c r="BK242" s="133">
        <f>SUM(BK243:BK260)</f>
        <v>0</v>
      </c>
    </row>
    <row r="243" spans="2:65" s="1" customFormat="1" ht="33" customHeight="1">
      <c r="B243" s="32"/>
      <c r="C243" s="136" t="s">
        <v>318</v>
      </c>
      <c r="D243" s="136" t="s">
        <v>160</v>
      </c>
      <c r="E243" s="137" t="s">
        <v>773</v>
      </c>
      <c r="F243" s="138" t="s">
        <v>774</v>
      </c>
      <c r="G243" s="139" t="s">
        <v>339</v>
      </c>
      <c r="H243" s="140">
        <v>35.552999999999997</v>
      </c>
      <c r="I243" s="141"/>
      <c r="J243" s="142">
        <f>ROUND(I243*H243,2)</f>
        <v>0</v>
      </c>
      <c r="K243" s="138" t="s">
        <v>270</v>
      </c>
      <c r="L243" s="32"/>
      <c r="M243" s="143" t="s">
        <v>1</v>
      </c>
      <c r="N243" s="144" t="s">
        <v>45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AR243" s="147" t="s">
        <v>165</v>
      </c>
      <c r="AT243" s="147" t="s">
        <v>160</v>
      </c>
      <c r="AU243" s="147" t="s">
        <v>90</v>
      </c>
      <c r="AY243" s="17" t="s">
        <v>158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88</v>
      </c>
      <c r="BK243" s="148">
        <f>ROUND(I243*H243,2)</f>
        <v>0</v>
      </c>
      <c r="BL243" s="17" t="s">
        <v>165</v>
      </c>
      <c r="BM243" s="147" t="s">
        <v>1415</v>
      </c>
    </row>
    <row r="244" spans="2:65" s="1" customFormat="1" ht="19.5">
      <c r="B244" s="32"/>
      <c r="D244" s="149" t="s">
        <v>195</v>
      </c>
      <c r="F244" s="175" t="s">
        <v>219</v>
      </c>
      <c r="I244" s="151"/>
      <c r="L244" s="32"/>
      <c r="M244" s="152"/>
      <c r="T244" s="56"/>
      <c r="AT244" s="17" t="s">
        <v>195</v>
      </c>
      <c r="AU244" s="17" t="s">
        <v>90</v>
      </c>
    </row>
    <row r="245" spans="2:65" s="12" customFormat="1" ht="11.25">
      <c r="B245" s="155"/>
      <c r="D245" s="149" t="s">
        <v>171</v>
      </c>
      <c r="E245" s="156" t="s">
        <v>1</v>
      </c>
      <c r="F245" s="157" t="s">
        <v>776</v>
      </c>
      <c r="H245" s="156" t="s">
        <v>1</v>
      </c>
      <c r="I245" s="158"/>
      <c r="L245" s="155"/>
      <c r="M245" s="159"/>
      <c r="T245" s="160"/>
      <c r="AT245" s="156" t="s">
        <v>171</v>
      </c>
      <c r="AU245" s="156" t="s">
        <v>90</v>
      </c>
      <c r="AV245" s="12" t="s">
        <v>88</v>
      </c>
      <c r="AW245" s="12" t="s">
        <v>36</v>
      </c>
      <c r="AX245" s="12" t="s">
        <v>80</v>
      </c>
      <c r="AY245" s="156" t="s">
        <v>158</v>
      </c>
    </row>
    <row r="246" spans="2:65" s="13" customFormat="1" ht="11.25">
      <c r="B246" s="161"/>
      <c r="D246" s="149" t="s">
        <v>171</v>
      </c>
      <c r="E246" s="162" t="s">
        <v>1</v>
      </c>
      <c r="F246" s="163" t="s">
        <v>1416</v>
      </c>
      <c r="H246" s="164">
        <v>34.76</v>
      </c>
      <c r="I246" s="165"/>
      <c r="L246" s="161"/>
      <c r="M246" s="166"/>
      <c r="T246" s="167"/>
      <c r="AT246" s="162" t="s">
        <v>171</v>
      </c>
      <c r="AU246" s="162" t="s">
        <v>90</v>
      </c>
      <c r="AV246" s="13" t="s">
        <v>90</v>
      </c>
      <c r="AW246" s="13" t="s">
        <v>36</v>
      </c>
      <c r="AX246" s="13" t="s">
        <v>80</v>
      </c>
      <c r="AY246" s="162" t="s">
        <v>158</v>
      </c>
    </row>
    <row r="247" spans="2:65" s="13" customFormat="1" ht="11.25">
      <c r="B247" s="161"/>
      <c r="D247" s="149" t="s">
        <v>171</v>
      </c>
      <c r="E247" s="162" t="s">
        <v>1</v>
      </c>
      <c r="F247" s="163" t="s">
        <v>1417</v>
      </c>
      <c r="H247" s="164">
        <v>0.79300000000000004</v>
      </c>
      <c r="I247" s="165"/>
      <c r="L247" s="161"/>
      <c r="M247" s="166"/>
      <c r="T247" s="167"/>
      <c r="AT247" s="162" t="s">
        <v>171</v>
      </c>
      <c r="AU247" s="162" t="s">
        <v>90</v>
      </c>
      <c r="AV247" s="13" t="s">
        <v>90</v>
      </c>
      <c r="AW247" s="13" t="s">
        <v>36</v>
      </c>
      <c r="AX247" s="13" t="s">
        <v>80</v>
      </c>
      <c r="AY247" s="162" t="s">
        <v>158</v>
      </c>
    </row>
    <row r="248" spans="2:65" s="14" customFormat="1" ht="11.25">
      <c r="B248" s="168"/>
      <c r="D248" s="149" t="s">
        <v>171</v>
      </c>
      <c r="E248" s="169" t="s">
        <v>1</v>
      </c>
      <c r="F248" s="170" t="s">
        <v>182</v>
      </c>
      <c r="H248" s="171">
        <v>35.552999999999997</v>
      </c>
      <c r="I248" s="172"/>
      <c r="L248" s="168"/>
      <c r="M248" s="173"/>
      <c r="T248" s="174"/>
      <c r="AT248" s="169" t="s">
        <v>171</v>
      </c>
      <c r="AU248" s="169" t="s">
        <v>90</v>
      </c>
      <c r="AV248" s="14" t="s">
        <v>165</v>
      </c>
      <c r="AW248" s="14" t="s">
        <v>36</v>
      </c>
      <c r="AX248" s="14" t="s">
        <v>88</v>
      </c>
      <c r="AY248" s="169" t="s">
        <v>158</v>
      </c>
    </row>
    <row r="249" spans="2:65" s="1" customFormat="1" ht="16.5" customHeight="1">
      <c r="B249" s="32"/>
      <c r="C249" s="136" t="s">
        <v>325</v>
      </c>
      <c r="D249" s="136" t="s">
        <v>160</v>
      </c>
      <c r="E249" s="137" t="s">
        <v>1140</v>
      </c>
      <c r="F249" s="138" t="s">
        <v>1141</v>
      </c>
      <c r="G249" s="139" t="s">
        <v>339</v>
      </c>
      <c r="H249" s="140">
        <v>10.558999999999999</v>
      </c>
      <c r="I249" s="141"/>
      <c r="J249" s="142">
        <f>ROUND(I249*H249,2)</f>
        <v>0</v>
      </c>
      <c r="K249" s="138" t="s">
        <v>270</v>
      </c>
      <c r="L249" s="32"/>
      <c r="M249" s="143" t="s">
        <v>1</v>
      </c>
      <c r="N249" s="144" t="s">
        <v>45</v>
      </c>
      <c r="P249" s="145">
        <f>O249*H249</f>
        <v>0</v>
      </c>
      <c r="Q249" s="145">
        <v>0</v>
      </c>
      <c r="R249" s="145">
        <f>Q249*H249</f>
        <v>0</v>
      </c>
      <c r="S249" s="145">
        <v>0</v>
      </c>
      <c r="T249" s="146">
        <f>S249*H249</f>
        <v>0</v>
      </c>
      <c r="AR249" s="147" t="s">
        <v>165</v>
      </c>
      <c r="AT249" s="147" t="s">
        <v>160</v>
      </c>
      <c r="AU249" s="147" t="s">
        <v>90</v>
      </c>
      <c r="AY249" s="17" t="s">
        <v>158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88</v>
      </c>
      <c r="BK249" s="148">
        <f>ROUND(I249*H249,2)</f>
        <v>0</v>
      </c>
      <c r="BL249" s="17" t="s">
        <v>165</v>
      </c>
      <c r="BM249" s="147" t="s">
        <v>1418</v>
      </c>
    </row>
    <row r="250" spans="2:65" s="1" customFormat="1" ht="19.5">
      <c r="B250" s="32"/>
      <c r="D250" s="149" t="s">
        <v>195</v>
      </c>
      <c r="F250" s="175" t="s">
        <v>219</v>
      </c>
      <c r="I250" s="151"/>
      <c r="L250" s="32"/>
      <c r="M250" s="152"/>
      <c r="T250" s="56"/>
      <c r="AT250" s="17" t="s">
        <v>195</v>
      </c>
      <c r="AU250" s="17" t="s">
        <v>90</v>
      </c>
    </row>
    <row r="251" spans="2:65" s="13" customFormat="1" ht="11.25">
      <c r="B251" s="161"/>
      <c r="D251" s="149" t="s">
        <v>171</v>
      </c>
      <c r="E251" s="162" t="s">
        <v>1</v>
      </c>
      <c r="F251" s="163" t="s">
        <v>1419</v>
      </c>
      <c r="H251" s="164">
        <v>3.5999999999999997E-2</v>
      </c>
      <c r="I251" s="165"/>
      <c r="L251" s="161"/>
      <c r="M251" s="166"/>
      <c r="T251" s="167"/>
      <c r="AT251" s="162" t="s">
        <v>171</v>
      </c>
      <c r="AU251" s="162" t="s">
        <v>90</v>
      </c>
      <c r="AV251" s="13" t="s">
        <v>90</v>
      </c>
      <c r="AW251" s="13" t="s">
        <v>36</v>
      </c>
      <c r="AX251" s="13" t="s">
        <v>80</v>
      </c>
      <c r="AY251" s="162" t="s">
        <v>158</v>
      </c>
    </row>
    <row r="252" spans="2:65" s="13" customFormat="1" ht="11.25">
      <c r="B252" s="161"/>
      <c r="D252" s="149" t="s">
        <v>171</v>
      </c>
      <c r="E252" s="162" t="s">
        <v>1</v>
      </c>
      <c r="F252" s="163" t="s">
        <v>1420</v>
      </c>
      <c r="H252" s="164">
        <v>10.523</v>
      </c>
      <c r="I252" s="165"/>
      <c r="L252" s="161"/>
      <c r="M252" s="166"/>
      <c r="T252" s="167"/>
      <c r="AT252" s="162" t="s">
        <v>171</v>
      </c>
      <c r="AU252" s="162" t="s">
        <v>90</v>
      </c>
      <c r="AV252" s="13" t="s">
        <v>90</v>
      </c>
      <c r="AW252" s="13" t="s">
        <v>36</v>
      </c>
      <c r="AX252" s="13" t="s">
        <v>80</v>
      </c>
      <c r="AY252" s="162" t="s">
        <v>158</v>
      </c>
    </row>
    <row r="253" spans="2:65" s="14" customFormat="1" ht="11.25">
      <c r="B253" s="168"/>
      <c r="D253" s="149" t="s">
        <v>171</v>
      </c>
      <c r="E253" s="169" t="s">
        <v>1</v>
      </c>
      <c r="F253" s="170" t="s">
        <v>182</v>
      </c>
      <c r="H253" s="171">
        <v>10.558999999999999</v>
      </c>
      <c r="I253" s="172"/>
      <c r="L253" s="168"/>
      <c r="M253" s="173"/>
      <c r="T253" s="174"/>
      <c r="AT253" s="169" t="s">
        <v>171</v>
      </c>
      <c r="AU253" s="169" t="s">
        <v>90</v>
      </c>
      <c r="AV253" s="14" t="s">
        <v>165</v>
      </c>
      <c r="AW253" s="14" t="s">
        <v>36</v>
      </c>
      <c r="AX253" s="14" t="s">
        <v>88</v>
      </c>
      <c r="AY253" s="169" t="s">
        <v>158</v>
      </c>
    </row>
    <row r="254" spans="2:65" s="1" customFormat="1" ht="24.2" customHeight="1">
      <c r="B254" s="32"/>
      <c r="C254" s="136" t="s">
        <v>7</v>
      </c>
      <c r="D254" s="136" t="s">
        <v>160</v>
      </c>
      <c r="E254" s="137" t="s">
        <v>783</v>
      </c>
      <c r="F254" s="138" t="s">
        <v>784</v>
      </c>
      <c r="G254" s="139" t="s">
        <v>339</v>
      </c>
      <c r="H254" s="140">
        <v>34.76</v>
      </c>
      <c r="I254" s="141"/>
      <c r="J254" s="142">
        <f>ROUND(I254*H254,2)</f>
        <v>0</v>
      </c>
      <c r="K254" s="138" t="s">
        <v>164</v>
      </c>
      <c r="L254" s="32"/>
      <c r="M254" s="143" t="s">
        <v>1</v>
      </c>
      <c r="N254" s="144" t="s">
        <v>45</v>
      </c>
      <c r="P254" s="145">
        <f>O254*H254</f>
        <v>0</v>
      </c>
      <c r="Q254" s="145">
        <v>0</v>
      </c>
      <c r="R254" s="145">
        <f>Q254*H254</f>
        <v>0</v>
      </c>
      <c r="S254" s="145">
        <v>0</v>
      </c>
      <c r="T254" s="146">
        <f>S254*H254</f>
        <v>0</v>
      </c>
      <c r="AR254" s="147" t="s">
        <v>165</v>
      </c>
      <c r="AT254" s="147" t="s">
        <v>160</v>
      </c>
      <c r="AU254" s="147" t="s">
        <v>90</v>
      </c>
      <c r="AY254" s="17" t="s">
        <v>158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88</v>
      </c>
      <c r="BK254" s="148">
        <f>ROUND(I254*H254,2)</f>
        <v>0</v>
      </c>
      <c r="BL254" s="17" t="s">
        <v>165</v>
      </c>
      <c r="BM254" s="147" t="s">
        <v>1421</v>
      </c>
    </row>
    <row r="255" spans="2:65" s="1" customFormat="1" ht="19.5">
      <c r="B255" s="32"/>
      <c r="D255" s="149" t="s">
        <v>167</v>
      </c>
      <c r="F255" s="150" t="s">
        <v>786</v>
      </c>
      <c r="I255" s="151"/>
      <c r="L255" s="32"/>
      <c r="M255" s="152"/>
      <c r="T255" s="56"/>
      <c r="AT255" s="17" t="s">
        <v>167</v>
      </c>
      <c r="AU255" s="17" t="s">
        <v>90</v>
      </c>
    </row>
    <row r="256" spans="2:65" s="1" customFormat="1" ht="11.25">
      <c r="B256" s="32"/>
      <c r="D256" s="153" t="s">
        <v>169</v>
      </c>
      <c r="F256" s="154" t="s">
        <v>787</v>
      </c>
      <c r="I256" s="151"/>
      <c r="L256" s="32"/>
      <c r="M256" s="152"/>
      <c r="T256" s="56"/>
      <c r="AT256" s="17" t="s">
        <v>169</v>
      </c>
      <c r="AU256" s="17" t="s">
        <v>90</v>
      </c>
    </row>
    <row r="257" spans="2:65" s="1" customFormat="1" ht="19.5">
      <c r="B257" s="32"/>
      <c r="D257" s="149" t="s">
        <v>195</v>
      </c>
      <c r="F257" s="175" t="s">
        <v>219</v>
      </c>
      <c r="I257" s="151"/>
      <c r="L257" s="32"/>
      <c r="M257" s="152"/>
      <c r="T257" s="56"/>
      <c r="AT257" s="17" t="s">
        <v>195</v>
      </c>
      <c r="AU257" s="17" t="s">
        <v>90</v>
      </c>
    </row>
    <row r="258" spans="2:65" s="12" customFormat="1" ht="11.25">
      <c r="B258" s="155"/>
      <c r="D258" s="149" t="s">
        <v>171</v>
      </c>
      <c r="E258" s="156" t="s">
        <v>1</v>
      </c>
      <c r="F258" s="157" t="s">
        <v>1422</v>
      </c>
      <c r="H258" s="156" t="s">
        <v>1</v>
      </c>
      <c r="I258" s="158"/>
      <c r="L258" s="155"/>
      <c r="M258" s="159"/>
      <c r="T258" s="160"/>
      <c r="AT258" s="156" t="s">
        <v>171</v>
      </c>
      <c r="AU258" s="156" t="s">
        <v>90</v>
      </c>
      <c r="AV258" s="12" t="s">
        <v>88</v>
      </c>
      <c r="AW258" s="12" t="s">
        <v>36</v>
      </c>
      <c r="AX258" s="12" t="s">
        <v>80</v>
      </c>
      <c r="AY258" s="156" t="s">
        <v>158</v>
      </c>
    </row>
    <row r="259" spans="2:65" s="13" customFormat="1" ht="11.25">
      <c r="B259" s="161"/>
      <c r="D259" s="149" t="s">
        <v>171</v>
      </c>
      <c r="E259" s="162" t="s">
        <v>1</v>
      </c>
      <c r="F259" s="163" t="s">
        <v>1423</v>
      </c>
      <c r="H259" s="164">
        <v>34.76</v>
      </c>
      <c r="I259" s="165"/>
      <c r="L259" s="161"/>
      <c r="M259" s="166"/>
      <c r="T259" s="167"/>
      <c r="AT259" s="162" t="s">
        <v>171</v>
      </c>
      <c r="AU259" s="162" t="s">
        <v>90</v>
      </c>
      <c r="AV259" s="13" t="s">
        <v>90</v>
      </c>
      <c r="AW259" s="13" t="s">
        <v>36</v>
      </c>
      <c r="AX259" s="13" t="s">
        <v>80</v>
      </c>
      <c r="AY259" s="162" t="s">
        <v>158</v>
      </c>
    </row>
    <row r="260" spans="2:65" s="14" customFormat="1" ht="11.25">
      <c r="B260" s="168"/>
      <c r="D260" s="149" t="s">
        <v>171</v>
      </c>
      <c r="E260" s="169" t="s">
        <v>1</v>
      </c>
      <c r="F260" s="170" t="s">
        <v>182</v>
      </c>
      <c r="H260" s="171">
        <v>34.76</v>
      </c>
      <c r="I260" s="172"/>
      <c r="L260" s="168"/>
      <c r="M260" s="173"/>
      <c r="T260" s="174"/>
      <c r="AT260" s="169" t="s">
        <v>171</v>
      </c>
      <c r="AU260" s="169" t="s">
        <v>90</v>
      </c>
      <c r="AV260" s="14" t="s">
        <v>165</v>
      </c>
      <c r="AW260" s="14" t="s">
        <v>36</v>
      </c>
      <c r="AX260" s="14" t="s">
        <v>88</v>
      </c>
      <c r="AY260" s="169" t="s">
        <v>158</v>
      </c>
    </row>
    <row r="261" spans="2:65" s="11" customFormat="1" ht="22.9" customHeight="1">
      <c r="B261" s="124"/>
      <c r="D261" s="125" t="s">
        <v>79</v>
      </c>
      <c r="E261" s="134" t="s">
        <v>805</v>
      </c>
      <c r="F261" s="134" t="s">
        <v>806</v>
      </c>
      <c r="I261" s="127"/>
      <c r="J261" s="135">
        <f>BK261</f>
        <v>0</v>
      </c>
      <c r="L261" s="124"/>
      <c r="M261" s="129"/>
      <c r="P261" s="130">
        <f>SUM(P262:P265)</f>
        <v>0</v>
      </c>
      <c r="R261" s="130">
        <f>SUM(R262:R265)</f>
        <v>0</v>
      </c>
      <c r="T261" s="131">
        <f>SUM(T262:T265)</f>
        <v>0</v>
      </c>
      <c r="AR261" s="125" t="s">
        <v>88</v>
      </c>
      <c r="AT261" s="132" t="s">
        <v>79</v>
      </c>
      <c r="AU261" s="132" t="s">
        <v>88</v>
      </c>
      <c r="AY261" s="125" t="s">
        <v>158</v>
      </c>
      <c r="BK261" s="133">
        <f>SUM(BK262:BK265)</f>
        <v>0</v>
      </c>
    </row>
    <row r="262" spans="2:65" s="1" customFormat="1" ht="16.5" customHeight="1">
      <c r="B262" s="32"/>
      <c r="C262" s="136" t="s">
        <v>346</v>
      </c>
      <c r="D262" s="136" t="s">
        <v>160</v>
      </c>
      <c r="E262" s="137" t="s">
        <v>808</v>
      </c>
      <c r="F262" s="138" t="s">
        <v>809</v>
      </c>
      <c r="G262" s="139" t="s">
        <v>339</v>
      </c>
      <c r="H262" s="140">
        <v>2.0870000000000002</v>
      </c>
      <c r="I262" s="141"/>
      <c r="J262" s="142">
        <f>ROUND(I262*H262,2)</f>
        <v>0</v>
      </c>
      <c r="K262" s="138" t="s">
        <v>164</v>
      </c>
      <c r="L262" s="32"/>
      <c r="M262" s="143" t="s">
        <v>1</v>
      </c>
      <c r="N262" s="144" t="s">
        <v>45</v>
      </c>
      <c r="P262" s="145">
        <f>O262*H262</f>
        <v>0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AR262" s="147" t="s">
        <v>165</v>
      </c>
      <c r="AT262" s="147" t="s">
        <v>160</v>
      </c>
      <c r="AU262" s="147" t="s">
        <v>90</v>
      </c>
      <c r="AY262" s="17" t="s">
        <v>158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88</v>
      </c>
      <c r="BK262" s="148">
        <f>ROUND(I262*H262,2)</f>
        <v>0</v>
      </c>
      <c r="BL262" s="17" t="s">
        <v>165</v>
      </c>
      <c r="BM262" s="147" t="s">
        <v>1424</v>
      </c>
    </row>
    <row r="263" spans="2:65" s="1" customFormat="1" ht="11.25">
      <c r="B263" s="32"/>
      <c r="D263" s="149" t="s">
        <v>167</v>
      </c>
      <c r="F263" s="150" t="s">
        <v>811</v>
      </c>
      <c r="I263" s="151"/>
      <c r="L263" s="32"/>
      <c r="M263" s="152"/>
      <c r="T263" s="56"/>
      <c r="AT263" s="17" t="s">
        <v>167</v>
      </c>
      <c r="AU263" s="17" t="s">
        <v>90</v>
      </c>
    </row>
    <row r="264" spans="2:65" s="1" customFormat="1" ht="11.25">
      <c r="B264" s="32"/>
      <c r="D264" s="153" t="s">
        <v>169</v>
      </c>
      <c r="F264" s="154" t="s">
        <v>812</v>
      </c>
      <c r="I264" s="151"/>
      <c r="L264" s="32"/>
      <c r="M264" s="152"/>
      <c r="T264" s="56"/>
      <c r="AT264" s="17" t="s">
        <v>169</v>
      </c>
      <c r="AU264" s="17" t="s">
        <v>90</v>
      </c>
    </row>
    <row r="265" spans="2:65" s="1" customFormat="1" ht="19.5">
      <c r="B265" s="32"/>
      <c r="D265" s="149" t="s">
        <v>195</v>
      </c>
      <c r="F265" s="175" t="s">
        <v>256</v>
      </c>
      <c r="I265" s="151"/>
      <c r="L265" s="32"/>
      <c r="M265" s="152"/>
      <c r="T265" s="56"/>
      <c r="AT265" s="17" t="s">
        <v>195</v>
      </c>
      <c r="AU265" s="17" t="s">
        <v>90</v>
      </c>
    </row>
    <row r="266" spans="2:65" s="11" customFormat="1" ht="25.9" customHeight="1">
      <c r="B266" s="124"/>
      <c r="D266" s="125" t="s">
        <v>79</v>
      </c>
      <c r="E266" s="126" t="s">
        <v>813</v>
      </c>
      <c r="F266" s="126" t="s">
        <v>814</v>
      </c>
      <c r="I266" s="127"/>
      <c r="J266" s="128">
        <f>BK266</f>
        <v>0</v>
      </c>
      <c r="L266" s="124"/>
      <c r="M266" s="129"/>
      <c r="P266" s="130">
        <f>P267+P273+P286</f>
        <v>0</v>
      </c>
      <c r="R266" s="130">
        <f>R267+R273+R286</f>
        <v>0.80336999999999992</v>
      </c>
      <c r="T266" s="131">
        <f>T267+T273+T286</f>
        <v>11.315799999999999</v>
      </c>
      <c r="AR266" s="125" t="s">
        <v>90</v>
      </c>
      <c r="AT266" s="132" t="s">
        <v>79</v>
      </c>
      <c r="AU266" s="132" t="s">
        <v>80</v>
      </c>
      <c r="AY266" s="125" t="s">
        <v>158</v>
      </c>
      <c r="BK266" s="133">
        <f>BK267+BK273+BK286</f>
        <v>0</v>
      </c>
    </row>
    <row r="267" spans="2:65" s="11" customFormat="1" ht="22.9" customHeight="1">
      <c r="B267" s="124"/>
      <c r="D267" s="125" t="s">
        <v>79</v>
      </c>
      <c r="E267" s="134" t="s">
        <v>890</v>
      </c>
      <c r="F267" s="134" t="s">
        <v>891</v>
      </c>
      <c r="I267" s="127"/>
      <c r="J267" s="135">
        <f>BK267</f>
        <v>0</v>
      </c>
      <c r="L267" s="124"/>
      <c r="M267" s="129"/>
      <c r="P267" s="130">
        <f>SUM(P268:P272)</f>
        <v>0</v>
      </c>
      <c r="R267" s="130">
        <f>SUM(R268:R272)</f>
        <v>0</v>
      </c>
      <c r="T267" s="131">
        <f>SUM(T268:T272)</f>
        <v>10.5228</v>
      </c>
      <c r="AR267" s="125" t="s">
        <v>90</v>
      </c>
      <c r="AT267" s="132" t="s">
        <v>79</v>
      </c>
      <c r="AU267" s="132" t="s">
        <v>88</v>
      </c>
      <c r="AY267" s="125" t="s">
        <v>158</v>
      </c>
      <c r="BK267" s="133">
        <f>SUM(BK268:BK272)</f>
        <v>0</v>
      </c>
    </row>
    <row r="268" spans="2:65" s="1" customFormat="1" ht="16.5" customHeight="1">
      <c r="B268" s="32"/>
      <c r="C268" s="136" t="s">
        <v>353</v>
      </c>
      <c r="D268" s="136" t="s">
        <v>160</v>
      </c>
      <c r="E268" s="137" t="s">
        <v>1425</v>
      </c>
      <c r="F268" s="138" t="s">
        <v>1426</v>
      </c>
      <c r="G268" s="139" t="s">
        <v>356</v>
      </c>
      <c r="H268" s="140">
        <v>10522.8</v>
      </c>
      <c r="I268" s="141"/>
      <c r="J268" s="142">
        <f>ROUND(I268*H268,2)</f>
        <v>0</v>
      </c>
      <c r="K268" s="138" t="s">
        <v>270</v>
      </c>
      <c r="L268" s="32"/>
      <c r="M268" s="143" t="s">
        <v>1</v>
      </c>
      <c r="N268" s="144" t="s">
        <v>45</v>
      </c>
      <c r="P268" s="145">
        <f>O268*H268</f>
        <v>0</v>
      </c>
      <c r="Q268" s="145">
        <v>0</v>
      </c>
      <c r="R268" s="145">
        <f>Q268*H268</f>
        <v>0</v>
      </c>
      <c r="S268" s="145">
        <v>1E-3</v>
      </c>
      <c r="T268" s="146">
        <f>S268*H268</f>
        <v>10.5228</v>
      </c>
      <c r="AR268" s="147" t="s">
        <v>295</v>
      </c>
      <c r="AT268" s="147" t="s">
        <v>160</v>
      </c>
      <c r="AU268" s="147" t="s">
        <v>90</v>
      </c>
      <c r="AY268" s="17" t="s">
        <v>158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88</v>
      </c>
      <c r="BK268" s="148">
        <f>ROUND(I268*H268,2)</f>
        <v>0</v>
      </c>
      <c r="BL268" s="17" t="s">
        <v>295</v>
      </c>
      <c r="BM268" s="147" t="s">
        <v>1427</v>
      </c>
    </row>
    <row r="269" spans="2:65" s="12" customFormat="1" ht="11.25">
      <c r="B269" s="155"/>
      <c r="D269" s="149" t="s">
        <v>171</v>
      </c>
      <c r="E269" s="156" t="s">
        <v>1</v>
      </c>
      <c r="F269" s="157" t="s">
        <v>1362</v>
      </c>
      <c r="H269" s="156" t="s">
        <v>1</v>
      </c>
      <c r="I269" s="158"/>
      <c r="L269" s="155"/>
      <c r="M269" s="159"/>
      <c r="T269" s="160"/>
      <c r="AT269" s="156" t="s">
        <v>171</v>
      </c>
      <c r="AU269" s="156" t="s">
        <v>90</v>
      </c>
      <c r="AV269" s="12" t="s">
        <v>88</v>
      </c>
      <c r="AW269" s="12" t="s">
        <v>36</v>
      </c>
      <c r="AX269" s="12" t="s">
        <v>80</v>
      </c>
      <c r="AY269" s="156" t="s">
        <v>158</v>
      </c>
    </row>
    <row r="270" spans="2:65" s="12" customFormat="1" ht="22.5">
      <c r="B270" s="155"/>
      <c r="D270" s="149" t="s">
        <v>171</v>
      </c>
      <c r="E270" s="156" t="s">
        <v>1</v>
      </c>
      <c r="F270" s="157" t="s">
        <v>1428</v>
      </c>
      <c r="H270" s="156" t="s">
        <v>1</v>
      </c>
      <c r="I270" s="158"/>
      <c r="L270" s="155"/>
      <c r="M270" s="159"/>
      <c r="T270" s="160"/>
      <c r="AT270" s="156" t="s">
        <v>171</v>
      </c>
      <c r="AU270" s="156" t="s">
        <v>90</v>
      </c>
      <c r="AV270" s="12" t="s">
        <v>88</v>
      </c>
      <c r="AW270" s="12" t="s">
        <v>36</v>
      </c>
      <c r="AX270" s="12" t="s">
        <v>80</v>
      </c>
      <c r="AY270" s="156" t="s">
        <v>158</v>
      </c>
    </row>
    <row r="271" spans="2:65" s="13" customFormat="1" ht="11.25">
      <c r="B271" s="161"/>
      <c r="D271" s="149" t="s">
        <v>171</v>
      </c>
      <c r="E271" s="162" t="s">
        <v>1</v>
      </c>
      <c r="F271" s="163" t="s">
        <v>1429</v>
      </c>
      <c r="H271" s="164">
        <v>10522.8</v>
      </c>
      <c r="I271" s="165"/>
      <c r="L271" s="161"/>
      <c r="M271" s="166"/>
      <c r="T271" s="167"/>
      <c r="AT271" s="162" t="s">
        <v>171</v>
      </c>
      <c r="AU271" s="162" t="s">
        <v>90</v>
      </c>
      <c r="AV271" s="13" t="s">
        <v>90</v>
      </c>
      <c r="AW271" s="13" t="s">
        <v>36</v>
      </c>
      <c r="AX271" s="13" t="s">
        <v>80</v>
      </c>
      <c r="AY271" s="162" t="s">
        <v>158</v>
      </c>
    </row>
    <row r="272" spans="2:65" s="14" customFormat="1" ht="11.25">
      <c r="B272" s="168"/>
      <c r="D272" s="149" t="s">
        <v>171</v>
      </c>
      <c r="E272" s="169" t="s">
        <v>1</v>
      </c>
      <c r="F272" s="170" t="s">
        <v>182</v>
      </c>
      <c r="H272" s="171">
        <v>10522.8</v>
      </c>
      <c r="I272" s="172"/>
      <c r="L272" s="168"/>
      <c r="M272" s="173"/>
      <c r="T272" s="174"/>
      <c r="AT272" s="169" t="s">
        <v>171</v>
      </c>
      <c r="AU272" s="169" t="s">
        <v>90</v>
      </c>
      <c r="AV272" s="14" t="s">
        <v>165</v>
      </c>
      <c r="AW272" s="14" t="s">
        <v>36</v>
      </c>
      <c r="AX272" s="14" t="s">
        <v>88</v>
      </c>
      <c r="AY272" s="169" t="s">
        <v>158</v>
      </c>
    </row>
    <row r="273" spans="2:65" s="11" customFormat="1" ht="22.9" customHeight="1">
      <c r="B273" s="124"/>
      <c r="D273" s="125" t="s">
        <v>79</v>
      </c>
      <c r="E273" s="134" t="s">
        <v>1430</v>
      </c>
      <c r="F273" s="134" t="s">
        <v>1431</v>
      </c>
      <c r="I273" s="127"/>
      <c r="J273" s="135">
        <f>BK273</f>
        <v>0</v>
      </c>
      <c r="L273" s="124"/>
      <c r="M273" s="129"/>
      <c r="P273" s="130">
        <f>SUM(P274:P285)</f>
        <v>0</v>
      </c>
      <c r="R273" s="130">
        <f>SUM(R274:R285)</f>
        <v>1.0370000000000001E-2</v>
      </c>
      <c r="T273" s="131">
        <f>SUM(T274:T285)</f>
        <v>0</v>
      </c>
      <c r="AR273" s="125" t="s">
        <v>90</v>
      </c>
      <c r="AT273" s="132" t="s">
        <v>79</v>
      </c>
      <c r="AU273" s="132" t="s">
        <v>88</v>
      </c>
      <c r="AY273" s="125" t="s">
        <v>158</v>
      </c>
      <c r="BK273" s="133">
        <f>SUM(BK274:BK285)</f>
        <v>0</v>
      </c>
    </row>
    <row r="274" spans="2:65" s="1" customFormat="1" ht="33" customHeight="1">
      <c r="B274" s="32"/>
      <c r="C274" s="136" t="s">
        <v>359</v>
      </c>
      <c r="D274" s="136" t="s">
        <v>160</v>
      </c>
      <c r="E274" s="137" t="s">
        <v>1432</v>
      </c>
      <c r="F274" s="138" t="s">
        <v>1433</v>
      </c>
      <c r="G274" s="139" t="s">
        <v>163</v>
      </c>
      <c r="H274" s="140">
        <v>61</v>
      </c>
      <c r="I274" s="141"/>
      <c r="J274" s="142">
        <f>ROUND(I274*H274,2)</f>
        <v>0</v>
      </c>
      <c r="K274" s="138" t="s">
        <v>270</v>
      </c>
      <c r="L274" s="32"/>
      <c r="M274" s="143" t="s">
        <v>1</v>
      </c>
      <c r="N274" s="144" t="s">
        <v>45</v>
      </c>
      <c r="P274" s="145">
        <f>O274*H274</f>
        <v>0</v>
      </c>
      <c r="Q274" s="145">
        <v>0</v>
      </c>
      <c r="R274" s="145">
        <f>Q274*H274</f>
        <v>0</v>
      </c>
      <c r="S274" s="145">
        <v>0</v>
      </c>
      <c r="T274" s="146">
        <f>S274*H274</f>
        <v>0</v>
      </c>
      <c r="AR274" s="147" t="s">
        <v>295</v>
      </c>
      <c r="AT274" s="147" t="s">
        <v>160</v>
      </c>
      <c r="AU274" s="147" t="s">
        <v>90</v>
      </c>
      <c r="AY274" s="17" t="s">
        <v>158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88</v>
      </c>
      <c r="BK274" s="148">
        <f>ROUND(I274*H274,2)</f>
        <v>0</v>
      </c>
      <c r="BL274" s="17" t="s">
        <v>295</v>
      </c>
      <c r="BM274" s="147" t="s">
        <v>1434</v>
      </c>
    </row>
    <row r="275" spans="2:65" s="12" customFormat="1" ht="11.25">
      <c r="B275" s="155"/>
      <c r="D275" s="149" t="s">
        <v>171</v>
      </c>
      <c r="E275" s="156" t="s">
        <v>1</v>
      </c>
      <c r="F275" s="157" t="s">
        <v>1362</v>
      </c>
      <c r="H275" s="156" t="s">
        <v>1</v>
      </c>
      <c r="I275" s="158"/>
      <c r="L275" s="155"/>
      <c r="M275" s="159"/>
      <c r="T275" s="160"/>
      <c r="AT275" s="156" t="s">
        <v>171</v>
      </c>
      <c r="AU275" s="156" t="s">
        <v>90</v>
      </c>
      <c r="AV275" s="12" t="s">
        <v>88</v>
      </c>
      <c r="AW275" s="12" t="s">
        <v>36</v>
      </c>
      <c r="AX275" s="12" t="s">
        <v>80</v>
      </c>
      <c r="AY275" s="156" t="s">
        <v>158</v>
      </c>
    </row>
    <row r="276" spans="2:65" s="12" customFormat="1" ht="11.25">
      <c r="B276" s="155"/>
      <c r="D276" s="149" t="s">
        <v>171</v>
      </c>
      <c r="E276" s="156" t="s">
        <v>1</v>
      </c>
      <c r="F276" s="157" t="s">
        <v>1435</v>
      </c>
      <c r="H276" s="156" t="s">
        <v>1</v>
      </c>
      <c r="I276" s="158"/>
      <c r="L276" s="155"/>
      <c r="M276" s="159"/>
      <c r="T276" s="160"/>
      <c r="AT276" s="156" t="s">
        <v>171</v>
      </c>
      <c r="AU276" s="156" t="s">
        <v>90</v>
      </c>
      <c r="AV276" s="12" t="s">
        <v>88</v>
      </c>
      <c r="AW276" s="12" t="s">
        <v>36</v>
      </c>
      <c r="AX276" s="12" t="s">
        <v>80</v>
      </c>
      <c r="AY276" s="156" t="s">
        <v>158</v>
      </c>
    </row>
    <row r="277" spans="2:65" s="13" customFormat="1" ht="11.25">
      <c r="B277" s="161"/>
      <c r="D277" s="149" t="s">
        <v>171</v>
      </c>
      <c r="E277" s="162" t="s">
        <v>1</v>
      </c>
      <c r="F277" s="163" t="s">
        <v>1436</v>
      </c>
      <c r="H277" s="164">
        <v>61</v>
      </c>
      <c r="I277" s="165"/>
      <c r="L277" s="161"/>
      <c r="M277" s="166"/>
      <c r="T277" s="167"/>
      <c r="AT277" s="162" t="s">
        <v>171</v>
      </c>
      <c r="AU277" s="162" t="s">
        <v>90</v>
      </c>
      <c r="AV277" s="13" t="s">
        <v>90</v>
      </c>
      <c r="AW277" s="13" t="s">
        <v>36</v>
      </c>
      <c r="AX277" s="13" t="s">
        <v>80</v>
      </c>
      <c r="AY277" s="162" t="s">
        <v>158</v>
      </c>
    </row>
    <row r="278" spans="2:65" s="14" customFormat="1" ht="11.25">
      <c r="B278" s="168"/>
      <c r="D278" s="149" t="s">
        <v>171</v>
      </c>
      <c r="E278" s="169" t="s">
        <v>1</v>
      </c>
      <c r="F278" s="170" t="s">
        <v>182</v>
      </c>
      <c r="H278" s="171">
        <v>61</v>
      </c>
      <c r="I278" s="172"/>
      <c r="L278" s="168"/>
      <c r="M278" s="173"/>
      <c r="T278" s="174"/>
      <c r="AT278" s="169" t="s">
        <v>171</v>
      </c>
      <c r="AU278" s="169" t="s">
        <v>90</v>
      </c>
      <c r="AV278" s="14" t="s">
        <v>165</v>
      </c>
      <c r="AW278" s="14" t="s">
        <v>36</v>
      </c>
      <c r="AX278" s="14" t="s">
        <v>88</v>
      </c>
      <c r="AY278" s="169" t="s">
        <v>158</v>
      </c>
    </row>
    <row r="279" spans="2:65" s="1" customFormat="1" ht="24.2" customHeight="1">
      <c r="B279" s="32"/>
      <c r="C279" s="136" t="s">
        <v>368</v>
      </c>
      <c r="D279" s="136" t="s">
        <v>160</v>
      </c>
      <c r="E279" s="137" t="s">
        <v>1437</v>
      </c>
      <c r="F279" s="138" t="s">
        <v>1438</v>
      </c>
      <c r="G279" s="139" t="s">
        <v>163</v>
      </c>
      <c r="H279" s="140">
        <v>61</v>
      </c>
      <c r="I279" s="141"/>
      <c r="J279" s="142">
        <f>ROUND(I279*H279,2)</f>
        <v>0</v>
      </c>
      <c r="K279" s="138" t="s">
        <v>164</v>
      </c>
      <c r="L279" s="32"/>
      <c r="M279" s="143" t="s">
        <v>1</v>
      </c>
      <c r="N279" s="144" t="s">
        <v>45</v>
      </c>
      <c r="P279" s="145">
        <f>O279*H279</f>
        <v>0</v>
      </c>
      <c r="Q279" s="145">
        <v>1.7000000000000001E-4</v>
      </c>
      <c r="R279" s="145">
        <f>Q279*H279</f>
        <v>1.0370000000000001E-2</v>
      </c>
      <c r="S279" s="145">
        <v>0</v>
      </c>
      <c r="T279" s="146">
        <f>S279*H279</f>
        <v>0</v>
      </c>
      <c r="AR279" s="147" t="s">
        <v>295</v>
      </c>
      <c r="AT279" s="147" t="s">
        <v>160</v>
      </c>
      <c r="AU279" s="147" t="s">
        <v>90</v>
      </c>
      <c r="AY279" s="17" t="s">
        <v>158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88</v>
      </c>
      <c r="BK279" s="148">
        <f>ROUND(I279*H279,2)</f>
        <v>0</v>
      </c>
      <c r="BL279" s="17" t="s">
        <v>295</v>
      </c>
      <c r="BM279" s="147" t="s">
        <v>1439</v>
      </c>
    </row>
    <row r="280" spans="2:65" s="1" customFormat="1" ht="19.5">
      <c r="B280" s="32"/>
      <c r="D280" s="149" t="s">
        <v>167</v>
      </c>
      <c r="F280" s="150" t="s">
        <v>1440</v>
      </c>
      <c r="I280" s="151"/>
      <c r="L280" s="32"/>
      <c r="M280" s="152"/>
      <c r="T280" s="56"/>
      <c r="AT280" s="17" t="s">
        <v>167</v>
      </c>
      <c r="AU280" s="17" t="s">
        <v>90</v>
      </c>
    </row>
    <row r="281" spans="2:65" s="1" customFormat="1" ht="11.25">
      <c r="B281" s="32"/>
      <c r="D281" s="153" t="s">
        <v>169</v>
      </c>
      <c r="F281" s="154" t="s">
        <v>1441</v>
      </c>
      <c r="I281" s="151"/>
      <c r="L281" s="32"/>
      <c r="M281" s="152"/>
      <c r="T281" s="56"/>
      <c r="AT281" s="17" t="s">
        <v>169</v>
      </c>
      <c r="AU281" s="17" t="s">
        <v>90</v>
      </c>
    </row>
    <row r="282" spans="2:65" s="12" customFormat="1" ht="11.25">
      <c r="B282" s="155"/>
      <c r="D282" s="149" t="s">
        <v>171</v>
      </c>
      <c r="E282" s="156" t="s">
        <v>1</v>
      </c>
      <c r="F282" s="157" t="s">
        <v>1362</v>
      </c>
      <c r="H282" s="156" t="s">
        <v>1</v>
      </c>
      <c r="I282" s="158"/>
      <c r="L282" s="155"/>
      <c r="M282" s="159"/>
      <c r="T282" s="160"/>
      <c r="AT282" s="156" t="s">
        <v>171</v>
      </c>
      <c r="AU282" s="156" t="s">
        <v>90</v>
      </c>
      <c r="AV282" s="12" t="s">
        <v>88</v>
      </c>
      <c r="AW282" s="12" t="s">
        <v>36</v>
      </c>
      <c r="AX282" s="12" t="s">
        <v>80</v>
      </c>
      <c r="AY282" s="156" t="s">
        <v>158</v>
      </c>
    </row>
    <row r="283" spans="2:65" s="12" customFormat="1" ht="11.25">
      <c r="B283" s="155"/>
      <c r="D283" s="149" t="s">
        <v>171</v>
      </c>
      <c r="E283" s="156" t="s">
        <v>1</v>
      </c>
      <c r="F283" s="157" t="s">
        <v>1435</v>
      </c>
      <c r="H283" s="156" t="s">
        <v>1</v>
      </c>
      <c r="I283" s="158"/>
      <c r="L283" s="155"/>
      <c r="M283" s="159"/>
      <c r="T283" s="160"/>
      <c r="AT283" s="156" t="s">
        <v>171</v>
      </c>
      <c r="AU283" s="156" t="s">
        <v>90</v>
      </c>
      <c r="AV283" s="12" t="s">
        <v>88</v>
      </c>
      <c r="AW283" s="12" t="s">
        <v>36</v>
      </c>
      <c r="AX283" s="12" t="s">
        <v>80</v>
      </c>
      <c r="AY283" s="156" t="s">
        <v>158</v>
      </c>
    </row>
    <row r="284" spans="2:65" s="13" customFormat="1" ht="11.25">
      <c r="B284" s="161"/>
      <c r="D284" s="149" t="s">
        <v>171</v>
      </c>
      <c r="E284" s="162" t="s">
        <v>1</v>
      </c>
      <c r="F284" s="163" t="s">
        <v>1436</v>
      </c>
      <c r="H284" s="164">
        <v>61</v>
      </c>
      <c r="I284" s="165"/>
      <c r="L284" s="161"/>
      <c r="M284" s="166"/>
      <c r="T284" s="167"/>
      <c r="AT284" s="162" t="s">
        <v>171</v>
      </c>
      <c r="AU284" s="162" t="s">
        <v>90</v>
      </c>
      <c r="AV284" s="13" t="s">
        <v>90</v>
      </c>
      <c r="AW284" s="13" t="s">
        <v>36</v>
      </c>
      <c r="AX284" s="13" t="s">
        <v>80</v>
      </c>
      <c r="AY284" s="162" t="s">
        <v>158</v>
      </c>
    </row>
    <row r="285" spans="2:65" s="14" customFormat="1" ht="11.25">
      <c r="B285" s="168"/>
      <c r="D285" s="149" t="s">
        <v>171</v>
      </c>
      <c r="E285" s="169" t="s">
        <v>1</v>
      </c>
      <c r="F285" s="170" t="s">
        <v>182</v>
      </c>
      <c r="H285" s="171">
        <v>61</v>
      </c>
      <c r="I285" s="172"/>
      <c r="L285" s="168"/>
      <c r="M285" s="173"/>
      <c r="T285" s="174"/>
      <c r="AT285" s="169" t="s">
        <v>171</v>
      </c>
      <c r="AU285" s="169" t="s">
        <v>90</v>
      </c>
      <c r="AV285" s="14" t="s">
        <v>165</v>
      </c>
      <c r="AW285" s="14" t="s">
        <v>36</v>
      </c>
      <c r="AX285" s="14" t="s">
        <v>88</v>
      </c>
      <c r="AY285" s="169" t="s">
        <v>158</v>
      </c>
    </row>
    <row r="286" spans="2:65" s="11" customFormat="1" ht="22.9" customHeight="1">
      <c r="B286" s="124"/>
      <c r="D286" s="125" t="s">
        <v>79</v>
      </c>
      <c r="E286" s="134" t="s">
        <v>1442</v>
      </c>
      <c r="F286" s="134" t="s">
        <v>1443</v>
      </c>
      <c r="I286" s="127"/>
      <c r="J286" s="135">
        <f>BK286</f>
        <v>0</v>
      </c>
      <c r="L286" s="124"/>
      <c r="M286" s="129"/>
      <c r="P286" s="130">
        <f>SUM(P287:P292)</f>
        <v>0</v>
      </c>
      <c r="R286" s="130">
        <f>SUM(R287:R292)</f>
        <v>0.79299999999999993</v>
      </c>
      <c r="T286" s="131">
        <f>SUM(T287:T292)</f>
        <v>0.79299999999999993</v>
      </c>
      <c r="AR286" s="125" t="s">
        <v>90</v>
      </c>
      <c r="AT286" s="132" t="s">
        <v>79</v>
      </c>
      <c r="AU286" s="132" t="s">
        <v>88</v>
      </c>
      <c r="AY286" s="125" t="s">
        <v>158</v>
      </c>
      <c r="BK286" s="133">
        <f>SUM(BK287:BK292)</f>
        <v>0</v>
      </c>
    </row>
    <row r="287" spans="2:65" s="1" customFormat="1" ht="33" customHeight="1">
      <c r="B287" s="32"/>
      <c r="C287" s="136" t="s">
        <v>373</v>
      </c>
      <c r="D287" s="136" t="s">
        <v>160</v>
      </c>
      <c r="E287" s="137" t="s">
        <v>1444</v>
      </c>
      <c r="F287" s="138" t="s">
        <v>1445</v>
      </c>
      <c r="G287" s="139" t="s">
        <v>163</v>
      </c>
      <c r="H287" s="140">
        <v>61</v>
      </c>
      <c r="I287" s="141"/>
      <c r="J287" s="142">
        <f>ROUND(I287*H287,2)</f>
        <v>0</v>
      </c>
      <c r="K287" s="138" t="s">
        <v>164</v>
      </c>
      <c r="L287" s="32"/>
      <c r="M287" s="143" t="s">
        <v>1</v>
      </c>
      <c r="N287" s="144" t="s">
        <v>45</v>
      </c>
      <c r="P287" s="145">
        <f>O287*H287</f>
        <v>0</v>
      </c>
      <c r="Q287" s="145">
        <v>1.2999999999999999E-2</v>
      </c>
      <c r="R287" s="145">
        <f>Q287*H287</f>
        <v>0.79299999999999993</v>
      </c>
      <c r="S287" s="145">
        <v>1.2999999999999999E-2</v>
      </c>
      <c r="T287" s="146">
        <f>S287*H287</f>
        <v>0.79299999999999993</v>
      </c>
      <c r="AR287" s="147" t="s">
        <v>295</v>
      </c>
      <c r="AT287" s="147" t="s">
        <v>160</v>
      </c>
      <c r="AU287" s="147" t="s">
        <v>90</v>
      </c>
      <c r="AY287" s="17" t="s">
        <v>158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88</v>
      </c>
      <c r="BK287" s="148">
        <f>ROUND(I287*H287,2)</f>
        <v>0</v>
      </c>
      <c r="BL287" s="17" t="s">
        <v>295</v>
      </c>
      <c r="BM287" s="147" t="s">
        <v>1446</v>
      </c>
    </row>
    <row r="288" spans="2:65" s="1" customFormat="1" ht="29.25">
      <c r="B288" s="32"/>
      <c r="D288" s="149" t="s">
        <v>167</v>
      </c>
      <c r="F288" s="150" t="s">
        <v>1447</v>
      </c>
      <c r="I288" s="151"/>
      <c r="L288" s="32"/>
      <c r="M288" s="152"/>
      <c r="T288" s="56"/>
      <c r="AT288" s="17" t="s">
        <v>167</v>
      </c>
      <c r="AU288" s="17" t="s">
        <v>90</v>
      </c>
    </row>
    <row r="289" spans="2:51" s="1" customFormat="1" ht="11.25">
      <c r="B289" s="32"/>
      <c r="D289" s="153" t="s">
        <v>169</v>
      </c>
      <c r="F289" s="154" t="s">
        <v>1448</v>
      </c>
      <c r="I289" s="151"/>
      <c r="L289" s="32"/>
      <c r="M289" s="152"/>
      <c r="T289" s="56"/>
      <c r="AT289" s="17" t="s">
        <v>169</v>
      </c>
      <c r="AU289" s="17" t="s">
        <v>90</v>
      </c>
    </row>
    <row r="290" spans="2:51" s="12" customFormat="1" ht="22.5">
      <c r="B290" s="155"/>
      <c r="D290" s="149" t="s">
        <v>171</v>
      </c>
      <c r="E290" s="156" t="s">
        <v>1</v>
      </c>
      <c r="F290" s="157" t="s">
        <v>1449</v>
      </c>
      <c r="H290" s="156" t="s">
        <v>1</v>
      </c>
      <c r="I290" s="158"/>
      <c r="L290" s="155"/>
      <c r="M290" s="159"/>
      <c r="T290" s="160"/>
      <c r="AT290" s="156" t="s">
        <v>171</v>
      </c>
      <c r="AU290" s="156" t="s">
        <v>90</v>
      </c>
      <c r="AV290" s="12" t="s">
        <v>88</v>
      </c>
      <c r="AW290" s="12" t="s">
        <v>36</v>
      </c>
      <c r="AX290" s="12" t="s">
        <v>80</v>
      </c>
      <c r="AY290" s="156" t="s">
        <v>158</v>
      </c>
    </row>
    <row r="291" spans="2:51" s="13" customFormat="1" ht="11.25">
      <c r="B291" s="161"/>
      <c r="D291" s="149" t="s">
        <v>171</v>
      </c>
      <c r="E291" s="162" t="s">
        <v>1</v>
      </c>
      <c r="F291" s="163" t="s">
        <v>1436</v>
      </c>
      <c r="H291" s="164">
        <v>61</v>
      </c>
      <c r="I291" s="165"/>
      <c r="L291" s="161"/>
      <c r="M291" s="166"/>
      <c r="T291" s="167"/>
      <c r="AT291" s="162" t="s">
        <v>171</v>
      </c>
      <c r="AU291" s="162" t="s">
        <v>90</v>
      </c>
      <c r="AV291" s="13" t="s">
        <v>90</v>
      </c>
      <c r="AW291" s="13" t="s">
        <v>36</v>
      </c>
      <c r="AX291" s="13" t="s">
        <v>80</v>
      </c>
      <c r="AY291" s="162" t="s">
        <v>158</v>
      </c>
    </row>
    <row r="292" spans="2:51" s="14" customFormat="1" ht="11.25">
      <c r="B292" s="168"/>
      <c r="D292" s="149" t="s">
        <v>171</v>
      </c>
      <c r="E292" s="169" t="s">
        <v>1</v>
      </c>
      <c r="F292" s="170" t="s">
        <v>182</v>
      </c>
      <c r="H292" s="171">
        <v>61</v>
      </c>
      <c r="I292" s="172"/>
      <c r="L292" s="168"/>
      <c r="M292" s="189"/>
      <c r="N292" s="190"/>
      <c r="O292" s="190"/>
      <c r="P292" s="190"/>
      <c r="Q292" s="190"/>
      <c r="R292" s="190"/>
      <c r="S292" s="190"/>
      <c r="T292" s="191"/>
      <c r="AT292" s="169" t="s">
        <v>171</v>
      </c>
      <c r="AU292" s="169" t="s">
        <v>90</v>
      </c>
      <c r="AV292" s="14" t="s">
        <v>165</v>
      </c>
      <c r="AW292" s="14" t="s">
        <v>36</v>
      </c>
      <c r="AX292" s="14" t="s">
        <v>88</v>
      </c>
      <c r="AY292" s="169" t="s">
        <v>158</v>
      </c>
    </row>
    <row r="293" spans="2:51" s="1" customFormat="1" ht="6.95" customHeight="1">
      <c r="B293" s="44"/>
      <c r="C293" s="45"/>
      <c r="D293" s="45"/>
      <c r="E293" s="45"/>
      <c r="F293" s="45"/>
      <c r="G293" s="45"/>
      <c r="H293" s="45"/>
      <c r="I293" s="45"/>
      <c r="J293" s="45"/>
      <c r="K293" s="45"/>
      <c r="L293" s="32"/>
    </row>
  </sheetData>
  <sheetProtection algorithmName="SHA-512" hashValue="sOI9YqGDeQXQ7Y8z5H1IyzzM4PCxkWhHoTnvU43+ktH1xge1wHnNaK1ATPXZywigLsRUkdwC0KtR4fL3DzVPYg==" saltValue="ZiVJgXynZk21N6ks732QFpnvjDRisuEaqTSitoxnimR8euY+qdNVARKvL8I1ucgLyRZ2x4DS2qDZRLPcCHft0A==" spinCount="100000" sheet="1" objects="1" scenarios="1" formatColumns="0" formatRows="0" autoFilter="0"/>
  <autoFilter ref="C130:K292" xr:uid="{00000000-0009-0000-0000-000005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hyperlinks>
    <hyperlink ref="F136" r:id="rId1" xr:uid="{00000000-0004-0000-0500-000000000000}"/>
    <hyperlink ref="F143" r:id="rId2" xr:uid="{00000000-0004-0000-0500-000001000000}"/>
    <hyperlink ref="F158" r:id="rId3" xr:uid="{00000000-0004-0000-0500-000002000000}"/>
    <hyperlink ref="F165" r:id="rId4" xr:uid="{00000000-0004-0000-0500-000003000000}"/>
    <hyperlink ref="F173" r:id="rId5" xr:uid="{00000000-0004-0000-0500-000004000000}"/>
    <hyperlink ref="F185" r:id="rId6" xr:uid="{00000000-0004-0000-0500-000005000000}"/>
    <hyperlink ref="F192" r:id="rId7" xr:uid="{00000000-0004-0000-0500-000006000000}"/>
    <hyperlink ref="F198" r:id="rId8" xr:uid="{00000000-0004-0000-0500-000007000000}"/>
    <hyperlink ref="F201" r:id="rId9" xr:uid="{00000000-0004-0000-0500-000008000000}"/>
    <hyperlink ref="F220" r:id="rId10" xr:uid="{00000000-0004-0000-0500-000009000000}"/>
    <hyperlink ref="F230" r:id="rId11" xr:uid="{00000000-0004-0000-0500-00000A000000}"/>
    <hyperlink ref="F237" r:id="rId12" xr:uid="{00000000-0004-0000-0500-00000B000000}"/>
    <hyperlink ref="F256" r:id="rId13" xr:uid="{00000000-0004-0000-0500-00000C000000}"/>
    <hyperlink ref="F264" r:id="rId14" xr:uid="{00000000-0004-0000-0500-00000D000000}"/>
    <hyperlink ref="F281" r:id="rId15" xr:uid="{00000000-0004-0000-0500-00000E000000}"/>
    <hyperlink ref="F289" r:id="rId16" xr:uid="{00000000-0004-0000-05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s="1" customFormat="1" ht="12" customHeight="1">
      <c r="B8" s="32"/>
      <c r="D8" s="27" t="s">
        <v>121</v>
      </c>
      <c r="L8" s="32"/>
    </row>
    <row r="9" spans="2:46" s="1" customFormat="1" ht="16.5" customHeight="1">
      <c r="B9" s="32"/>
      <c r="E9" s="204" t="s">
        <v>1450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10"/>
      <c r="G18" s="210"/>
      <c r="H18" s="21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15" t="s">
        <v>1</v>
      </c>
      <c r="F27" s="215"/>
      <c r="G27" s="215"/>
      <c r="H27" s="21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ROUND(J131,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ROUND((SUM(BE131:BE940)),  2)</f>
        <v>0</v>
      </c>
      <c r="I33" s="96">
        <v>0.21</v>
      </c>
      <c r="J33" s="86">
        <f>ROUND(((SUM(BE131:BE940))*I33),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ROUND((SUM(BF131:BF940)),  2)</f>
        <v>0</v>
      </c>
      <c r="I34" s="96">
        <v>0.15</v>
      </c>
      <c r="J34" s="86">
        <f>ROUND(((SUM(BF131:BF940))*I34),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ROUND((SUM(BG131:BG940)),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ROUND((SUM(BH131:BH940)),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ROUND((SUM(BI131:BI940)),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121</v>
      </c>
      <c r="L86" s="32"/>
    </row>
    <row r="87" spans="2:47" s="1" customFormat="1" ht="16.5" customHeight="1">
      <c r="B87" s="32"/>
      <c r="E87" s="204" t="str">
        <f>E9</f>
        <v>SO 03 - Rybí přechod RPII u MVE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23. 6. 2025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J131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128</v>
      </c>
      <c r="E97" s="110"/>
      <c r="F97" s="110"/>
      <c r="G97" s="110"/>
      <c r="H97" s="110"/>
      <c r="I97" s="110"/>
      <c r="J97" s="111">
        <f>J132</f>
        <v>0</v>
      </c>
      <c r="L97" s="108"/>
    </row>
    <row r="98" spans="2:12" s="9" customFormat="1" ht="19.899999999999999" customHeight="1">
      <c r="B98" s="112"/>
      <c r="D98" s="113" t="s">
        <v>129</v>
      </c>
      <c r="E98" s="114"/>
      <c r="F98" s="114"/>
      <c r="G98" s="114"/>
      <c r="H98" s="114"/>
      <c r="I98" s="114"/>
      <c r="J98" s="115">
        <f>J133</f>
        <v>0</v>
      </c>
      <c r="L98" s="112"/>
    </row>
    <row r="99" spans="2:12" s="9" customFormat="1" ht="19.899999999999999" customHeight="1">
      <c r="B99" s="112"/>
      <c r="D99" s="113" t="s">
        <v>937</v>
      </c>
      <c r="E99" s="114"/>
      <c r="F99" s="114"/>
      <c r="G99" s="114"/>
      <c r="H99" s="114"/>
      <c r="I99" s="114"/>
      <c r="J99" s="115">
        <f>J343</f>
        <v>0</v>
      </c>
      <c r="L99" s="112"/>
    </row>
    <row r="100" spans="2:12" s="9" customFormat="1" ht="19.899999999999999" customHeight="1">
      <c r="B100" s="112"/>
      <c r="D100" s="113" t="s">
        <v>130</v>
      </c>
      <c r="E100" s="114"/>
      <c r="F100" s="114"/>
      <c r="G100" s="114"/>
      <c r="H100" s="114"/>
      <c r="I100" s="114"/>
      <c r="J100" s="115">
        <f>J405</f>
        <v>0</v>
      </c>
      <c r="L100" s="112"/>
    </row>
    <row r="101" spans="2:12" s="9" customFormat="1" ht="19.899999999999999" customHeight="1">
      <c r="B101" s="112"/>
      <c r="D101" s="113" t="s">
        <v>131</v>
      </c>
      <c r="E101" s="114"/>
      <c r="F101" s="114"/>
      <c r="G101" s="114"/>
      <c r="H101" s="114"/>
      <c r="I101" s="114"/>
      <c r="J101" s="115">
        <f>J512</f>
        <v>0</v>
      </c>
      <c r="L101" s="112"/>
    </row>
    <row r="102" spans="2:12" s="9" customFormat="1" ht="19.899999999999999" customHeight="1">
      <c r="B102" s="112"/>
      <c r="D102" s="113" t="s">
        <v>1451</v>
      </c>
      <c r="E102" s="114"/>
      <c r="F102" s="114"/>
      <c r="G102" s="114"/>
      <c r="H102" s="114"/>
      <c r="I102" s="114"/>
      <c r="J102" s="115">
        <f>J588</f>
        <v>0</v>
      </c>
      <c r="L102" s="112"/>
    </row>
    <row r="103" spans="2:12" s="9" customFormat="1" ht="19.899999999999999" customHeight="1">
      <c r="B103" s="112"/>
      <c r="D103" s="113" t="s">
        <v>133</v>
      </c>
      <c r="E103" s="114"/>
      <c r="F103" s="114"/>
      <c r="G103" s="114"/>
      <c r="H103" s="114"/>
      <c r="I103" s="114"/>
      <c r="J103" s="115">
        <f>J620</f>
        <v>0</v>
      </c>
      <c r="L103" s="112"/>
    </row>
    <row r="104" spans="2:12" s="9" customFormat="1" ht="19.899999999999999" customHeight="1">
      <c r="B104" s="112"/>
      <c r="D104" s="113" t="s">
        <v>134</v>
      </c>
      <c r="E104" s="114"/>
      <c r="F104" s="114"/>
      <c r="G104" s="114"/>
      <c r="H104" s="114"/>
      <c r="I104" s="114"/>
      <c r="J104" s="115">
        <f>J678</f>
        <v>0</v>
      </c>
      <c r="L104" s="112"/>
    </row>
    <row r="105" spans="2:12" s="9" customFormat="1" ht="19.899999999999999" customHeight="1">
      <c r="B105" s="112"/>
      <c r="D105" s="113" t="s">
        <v>135</v>
      </c>
      <c r="E105" s="114"/>
      <c r="F105" s="114"/>
      <c r="G105" s="114"/>
      <c r="H105" s="114"/>
      <c r="I105" s="114"/>
      <c r="J105" s="115">
        <f>J814</f>
        <v>0</v>
      </c>
      <c r="L105" s="112"/>
    </row>
    <row r="106" spans="2:12" s="9" customFormat="1" ht="19.899999999999999" customHeight="1">
      <c r="B106" s="112"/>
      <c r="D106" s="113" t="s">
        <v>136</v>
      </c>
      <c r="E106" s="114"/>
      <c r="F106" s="114"/>
      <c r="G106" s="114"/>
      <c r="H106" s="114"/>
      <c r="I106" s="114"/>
      <c r="J106" s="115">
        <f>J847</f>
        <v>0</v>
      </c>
      <c r="L106" s="112"/>
    </row>
    <row r="107" spans="2:12" s="8" customFormat="1" ht="24.95" customHeight="1">
      <c r="B107" s="108"/>
      <c r="D107" s="109" t="s">
        <v>137</v>
      </c>
      <c r="E107" s="110"/>
      <c r="F107" s="110"/>
      <c r="G107" s="110"/>
      <c r="H107" s="110"/>
      <c r="I107" s="110"/>
      <c r="J107" s="111">
        <f>J852</f>
        <v>0</v>
      </c>
      <c r="L107" s="108"/>
    </row>
    <row r="108" spans="2:12" s="9" customFormat="1" ht="19.899999999999999" customHeight="1">
      <c r="B108" s="112"/>
      <c r="D108" s="113" t="s">
        <v>138</v>
      </c>
      <c r="E108" s="114"/>
      <c r="F108" s="114"/>
      <c r="G108" s="114"/>
      <c r="H108" s="114"/>
      <c r="I108" s="114"/>
      <c r="J108" s="115">
        <f>J853</f>
        <v>0</v>
      </c>
      <c r="L108" s="112"/>
    </row>
    <row r="109" spans="2:12" s="9" customFormat="1" ht="19.899999999999999" customHeight="1">
      <c r="B109" s="112"/>
      <c r="D109" s="113" t="s">
        <v>1452</v>
      </c>
      <c r="E109" s="114"/>
      <c r="F109" s="114"/>
      <c r="G109" s="114"/>
      <c r="H109" s="114"/>
      <c r="I109" s="114"/>
      <c r="J109" s="115">
        <f>J897</f>
        <v>0</v>
      </c>
      <c r="L109" s="112"/>
    </row>
    <row r="110" spans="2:12" s="9" customFormat="1" ht="19.899999999999999" customHeight="1">
      <c r="B110" s="112"/>
      <c r="D110" s="113" t="s">
        <v>140</v>
      </c>
      <c r="E110" s="114"/>
      <c r="F110" s="114"/>
      <c r="G110" s="114"/>
      <c r="H110" s="114"/>
      <c r="I110" s="114"/>
      <c r="J110" s="115">
        <f>J903</f>
        <v>0</v>
      </c>
      <c r="L110" s="112"/>
    </row>
    <row r="111" spans="2:12" s="8" customFormat="1" ht="24.95" customHeight="1">
      <c r="B111" s="108"/>
      <c r="D111" s="109" t="s">
        <v>141</v>
      </c>
      <c r="E111" s="110"/>
      <c r="F111" s="110"/>
      <c r="G111" s="110"/>
      <c r="H111" s="110"/>
      <c r="I111" s="110"/>
      <c r="J111" s="111">
        <f>J923</f>
        <v>0</v>
      </c>
      <c r="L111" s="108"/>
    </row>
    <row r="112" spans="2:12" s="1" customFormat="1" ht="21.75" customHeight="1">
      <c r="B112" s="32"/>
      <c r="L112" s="32"/>
    </row>
    <row r="113" spans="2:12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>
      <c r="B118" s="32"/>
      <c r="C118" s="21" t="s">
        <v>142</v>
      </c>
      <c r="L118" s="32"/>
    </row>
    <row r="119" spans="2:12" s="1" customFormat="1" ht="6.95" customHeight="1">
      <c r="B119" s="32"/>
      <c r="L119" s="32"/>
    </row>
    <row r="120" spans="2:12" s="1" customFormat="1" ht="12" customHeight="1">
      <c r="B120" s="32"/>
      <c r="C120" s="27" t="s">
        <v>16</v>
      </c>
      <c r="L120" s="32"/>
    </row>
    <row r="121" spans="2:12" s="1" customFormat="1" ht="26.25" customHeight="1">
      <c r="B121" s="32"/>
      <c r="E121" s="241" t="str">
        <f>E7</f>
        <v>Berounka, ř.km 21,638 - jez Zadní Třebáň - výstavba rybího přechodu a vodácké propusti</v>
      </c>
      <c r="F121" s="242"/>
      <c r="G121" s="242"/>
      <c r="H121" s="242"/>
      <c r="L121" s="32"/>
    </row>
    <row r="122" spans="2:12" s="1" customFormat="1" ht="12" customHeight="1">
      <c r="B122" s="32"/>
      <c r="C122" s="27" t="s">
        <v>121</v>
      </c>
      <c r="L122" s="32"/>
    </row>
    <row r="123" spans="2:12" s="1" customFormat="1" ht="16.5" customHeight="1">
      <c r="B123" s="32"/>
      <c r="E123" s="204" t="str">
        <f>E9</f>
        <v>SO 03 - Rybí přechod RPII u MVE</v>
      </c>
      <c r="F123" s="243"/>
      <c r="G123" s="243"/>
      <c r="H123" s="243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20</v>
      </c>
      <c r="F125" s="25" t="str">
        <f>F12</f>
        <v xml:space="preserve"> </v>
      </c>
      <c r="I125" s="27" t="s">
        <v>22</v>
      </c>
      <c r="J125" s="52" t="str">
        <f>IF(J12="","",J12)</f>
        <v>23. 6. 2025</v>
      </c>
      <c r="L125" s="32"/>
    </row>
    <row r="126" spans="2:12" s="1" customFormat="1" ht="6.95" customHeight="1">
      <c r="B126" s="32"/>
      <c r="L126" s="32"/>
    </row>
    <row r="127" spans="2:12" s="1" customFormat="1" ht="40.15" customHeight="1">
      <c r="B127" s="32"/>
      <c r="C127" s="27" t="s">
        <v>24</v>
      </c>
      <c r="F127" s="25" t="str">
        <f>E15</f>
        <v>Povodí Vltavy, státní podnik</v>
      </c>
      <c r="I127" s="27" t="s">
        <v>32</v>
      </c>
      <c r="J127" s="30" t="str">
        <f>E21</f>
        <v>ENVISYSTEM, s.r.o., U Nikolajky 15, 15000  Praha 5</v>
      </c>
      <c r="L127" s="32"/>
    </row>
    <row r="128" spans="2:12" s="1" customFormat="1" ht="15.2" customHeight="1">
      <c r="B128" s="32"/>
      <c r="C128" s="27" t="s">
        <v>30</v>
      </c>
      <c r="F128" s="25" t="str">
        <f>IF(E18="","",E18)</f>
        <v>Vyplň údaj</v>
      </c>
      <c r="I128" s="27" t="s">
        <v>37</v>
      </c>
      <c r="J128" s="30" t="str">
        <f>E24</f>
        <v xml:space="preserve"> 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16"/>
      <c r="C130" s="117" t="s">
        <v>143</v>
      </c>
      <c r="D130" s="118" t="s">
        <v>65</v>
      </c>
      <c r="E130" s="118" t="s">
        <v>61</v>
      </c>
      <c r="F130" s="118" t="s">
        <v>62</v>
      </c>
      <c r="G130" s="118" t="s">
        <v>144</v>
      </c>
      <c r="H130" s="118" t="s">
        <v>145</v>
      </c>
      <c r="I130" s="118" t="s">
        <v>146</v>
      </c>
      <c r="J130" s="118" t="s">
        <v>125</v>
      </c>
      <c r="K130" s="119" t="s">
        <v>147</v>
      </c>
      <c r="L130" s="116"/>
      <c r="M130" s="59" t="s">
        <v>1</v>
      </c>
      <c r="N130" s="60" t="s">
        <v>44</v>
      </c>
      <c r="O130" s="60" t="s">
        <v>148</v>
      </c>
      <c r="P130" s="60" t="s">
        <v>149</v>
      </c>
      <c r="Q130" s="60" t="s">
        <v>150</v>
      </c>
      <c r="R130" s="60" t="s">
        <v>151</v>
      </c>
      <c r="S130" s="60" t="s">
        <v>152</v>
      </c>
      <c r="T130" s="61" t="s">
        <v>153</v>
      </c>
    </row>
    <row r="131" spans="2:65" s="1" customFormat="1" ht="22.9" customHeight="1">
      <c r="B131" s="32"/>
      <c r="C131" s="64" t="s">
        <v>154</v>
      </c>
      <c r="J131" s="120">
        <f>BK131</f>
        <v>0</v>
      </c>
      <c r="L131" s="32"/>
      <c r="M131" s="62"/>
      <c r="N131" s="53"/>
      <c r="O131" s="53"/>
      <c r="P131" s="121">
        <f>P132+P852+P923</f>
        <v>0</v>
      </c>
      <c r="Q131" s="53"/>
      <c r="R131" s="121">
        <f>R132+R852+R923</f>
        <v>441.36352131999996</v>
      </c>
      <c r="S131" s="53"/>
      <c r="T131" s="122">
        <f>T132+T852+T923</f>
        <v>130.72658000000001</v>
      </c>
      <c r="AT131" s="17" t="s">
        <v>79</v>
      </c>
      <c r="AU131" s="17" t="s">
        <v>127</v>
      </c>
      <c r="BK131" s="123">
        <f>BK132+BK852+BK923</f>
        <v>0</v>
      </c>
    </row>
    <row r="132" spans="2:65" s="11" customFormat="1" ht="25.9" customHeight="1">
      <c r="B132" s="124"/>
      <c r="D132" s="125" t="s">
        <v>79</v>
      </c>
      <c r="E132" s="126" t="s">
        <v>155</v>
      </c>
      <c r="F132" s="126" t="s">
        <v>156</v>
      </c>
      <c r="I132" s="127"/>
      <c r="J132" s="128">
        <f>BK132</f>
        <v>0</v>
      </c>
      <c r="L132" s="124"/>
      <c r="M132" s="129"/>
      <c r="P132" s="130">
        <f>P133+P343+P405+P512+P588+P620+P678+P814+P847</f>
        <v>0</v>
      </c>
      <c r="R132" s="130">
        <f>R133+R343+R405+R512+R588+R620+R678+R814+R847</f>
        <v>439.63368131999994</v>
      </c>
      <c r="T132" s="131">
        <f>T133+T343+T405+T512+T588+T620+T678+T814+T847</f>
        <v>130.72658000000001</v>
      </c>
      <c r="AR132" s="125" t="s">
        <v>157</v>
      </c>
      <c r="AT132" s="132" t="s">
        <v>79</v>
      </c>
      <c r="AU132" s="132" t="s">
        <v>80</v>
      </c>
      <c r="AY132" s="125" t="s">
        <v>158</v>
      </c>
      <c r="BK132" s="133">
        <f>BK133+BK343+BK405+BK512+BK588+BK620+BK678+BK814+BK847</f>
        <v>0</v>
      </c>
    </row>
    <row r="133" spans="2:65" s="11" customFormat="1" ht="22.9" customHeight="1">
      <c r="B133" s="124"/>
      <c r="D133" s="125" t="s">
        <v>79</v>
      </c>
      <c r="E133" s="134" t="s">
        <v>88</v>
      </c>
      <c r="F133" s="134" t="s">
        <v>159</v>
      </c>
      <c r="I133" s="127"/>
      <c r="J133" s="135">
        <f>BK133</f>
        <v>0</v>
      </c>
      <c r="L133" s="124"/>
      <c r="M133" s="129"/>
      <c r="P133" s="130">
        <f>SUM(P134:P342)</f>
        <v>0</v>
      </c>
      <c r="R133" s="130">
        <f>SUM(R134:R342)</f>
        <v>92.077106000000001</v>
      </c>
      <c r="T133" s="131">
        <f>SUM(T134:T342)</f>
        <v>0</v>
      </c>
      <c r="AR133" s="125" t="s">
        <v>157</v>
      </c>
      <c r="AT133" s="132" t="s">
        <v>79</v>
      </c>
      <c r="AU133" s="132" t="s">
        <v>88</v>
      </c>
      <c r="AY133" s="125" t="s">
        <v>158</v>
      </c>
      <c r="BK133" s="133">
        <f>SUM(BK134:BK342)</f>
        <v>0</v>
      </c>
    </row>
    <row r="134" spans="2:65" s="1" customFormat="1" ht="37.9" customHeight="1">
      <c r="B134" s="32"/>
      <c r="C134" s="136" t="s">
        <v>88</v>
      </c>
      <c r="D134" s="136" t="s">
        <v>160</v>
      </c>
      <c r="E134" s="137" t="s">
        <v>1453</v>
      </c>
      <c r="F134" s="138" t="s">
        <v>1454</v>
      </c>
      <c r="G134" s="139" t="s">
        <v>163</v>
      </c>
      <c r="H134" s="140">
        <v>330</v>
      </c>
      <c r="I134" s="141"/>
      <c r="J134" s="142">
        <f>ROUND(I134*H134,2)</f>
        <v>0</v>
      </c>
      <c r="K134" s="138" t="s">
        <v>164</v>
      </c>
      <c r="L134" s="32"/>
      <c r="M134" s="143" t="s">
        <v>1</v>
      </c>
      <c r="N134" s="144" t="s">
        <v>45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165</v>
      </c>
      <c r="AT134" s="147" t="s">
        <v>160</v>
      </c>
      <c r="AU134" s="147" t="s">
        <v>90</v>
      </c>
      <c r="AY134" s="17" t="s">
        <v>158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88</v>
      </c>
      <c r="BK134" s="148">
        <f>ROUND(I134*H134,2)</f>
        <v>0</v>
      </c>
      <c r="BL134" s="17" t="s">
        <v>165</v>
      </c>
      <c r="BM134" s="147" t="s">
        <v>1455</v>
      </c>
    </row>
    <row r="135" spans="2:65" s="1" customFormat="1" ht="29.25">
      <c r="B135" s="32"/>
      <c r="D135" s="149" t="s">
        <v>167</v>
      </c>
      <c r="F135" s="150" t="s">
        <v>1456</v>
      </c>
      <c r="I135" s="151"/>
      <c r="L135" s="32"/>
      <c r="M135" s="152"/>
      <c r="T135" s="56"/>
      <c r="AT135" s="17" t="s">
        <v>167</v>
      </c>
      <c r="AU135" s="17" t="s">
        <v>90</v>
      </c>
    </row>
    <row r="136" spans="2:65" s="1" customFormat="1" ht="11.25">
      <c r="B136" s="32"/>
      <c r="D136" s="153" t="s">
        <v>169</v>
      </c>
      <c r="F136" s="154" t="s">
        <v>1457</v>
      </c>
      <c r="I136" s="151"/>
      <c r="L136" s="32"/>
      <c r="M136" s="152"/>
      <c r="T136" s="56"/>
      <c r="AT136" s="17" t="s">
        <v>169</v>
      </c>
      <c r="AU136" s="17" t="s">
        <v>90</v>
      </c>
    </row>
    <row r="137" spans="2:65" s="12" customFormat="1" ht="11.25">
      <c r="B137" s="155"/>
      <c r="D137" s="149" t="s">
        <v>171</v>
      </c>
      <c r="E137" s="156" t="s">
        <v>1</v>
      </c>
      <c r="F137" s="157" t="s">
        <v>1458</v>
      </c>
      <c r="H137" s="156" t="s">
        <v>1</v>
      </c>
      <c r="I137" s="158"/>
      <c r="L137" s="155"/>
      <c r="M137" s="159"/>
      <c r="T137" s="160"/>
      <c r="AT137" s="156" t="s">
        <v>171</v>
      </c>
      <c r="AU137" s="156" t="s">
        <v>90</v>
      </c>
      <c r="AV137" s="12" t="s">
        <v>88</v>
      </c>
      <c r="AW137" s="12" t="s">
        <v>36</v>
      </c>
      <c r="AX137" s="12" t="s">
        <v>80</v>
      </c>
      <c r="AY137" s="156" t="s">
        <v>158</v>
      </c>
    </row>
    <row r="138" spans="2:65" s="13" customFormat="1" ht="11.25">
      <c r="B138" s="161"/>
      <c r="D138" s="149" t="s">
        <v>171</v>
      </c>
      <c r="E138" s="162" t="s">
        <v>1</v>
      </c>
      <c r="F138" s="163" t="s">
        <v>1459</v>
      </c>
      <c r="H138" s="164">
        <v>330</v>
      </c>
      <c r="I138" s="165"/>
      <c r="L138" s="161"/>
      <c r="M138" s="166"/>
      <c r="T138" s="167"/>
      <c r="AT138" s="162" t="s">
        <v>171</v>
      </c>
      <c r="AU138" s="162" t="s">
        <v>90</v>
      </c>
      <c r="AV138" s="13" t="s">
        <v>90</v>
      </c>
      <c r="AW138" s="13" t="s">
        <v>36</v>
      </c>
      <c r="AX138" s="13" t="s">
        <v>88</v>
      </c>
      <c r="AY138" s="162" t="s">
        <v>158</v>
      </c>
    </row>
    <row r="139" spans="2:65" s="1" customFormat="1" ht="24.2" customHeight="1">
      <c r="B139" s="32"/>
      <c r="C139" s="136" t="s">
        <v>90</v>
      </c>
      <c r="D139" s="136" t="s">
        <v>160</v>
      </c>
      <c r="E139" s="137" t="s">
        <v>224</v>
      </c>
      <c r="F139" s="138" t="s">
        <v>225</v>
      </c>
      <c r="G139" s="139" t="s">
        <v>215</v>
      </c>
      <c r="H139" s="140">
        <v>19.920000000000002</v>
      </c>
      <c r="I139" s="141"/>
      <c r="J139" s="142">
        <f>ROUND(I139*H139,2)</f>
        <v>0</v>
      </c>
      <c r="K139" s="138" t="s">
        <v>164</v>
      </c>
      <c r="L139" s="32"/>
      <c r="M139" s="143" t="s">
        <v>1</v>
      </c>
      <c r="N139" s="144" t="s">
        <v>45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165</v>
      </c>
      <c r="AT139" s="147" t="s">
        <v>160</v>
      </c>
      <c r="AU139" s="147" t="s">
        <v>90</v>
      </c>
      <c r="AY139" s="17" t="s">
        <v>158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88</v>
      </c>
      <c r="BK139" s="148">
        <f>ROUND(I139*H139,2)</f>
        <v>0</v>
      </c>
      <c r="BL139" s="17" t="s">
        <v>165</v>
      </c>
      <c r="BM139" s="147" t="s">
        <v>1460</v>
      </c>
    </row>
    <row r="140" spans="2:65" s="1" customFormat="1" ht="29.25">
      <c r="B140" s="32"/>
      <c r="D140" s="149" t="s">
        <v>167</v>
      </c>
      <c r="F140" s="150" t="s">
        <v>227</v>
      </c>
      <c r="I140" s="151"/>
      <c r="L140" s="32"/>
      <c r="M140" s="152"/>
      <c r="T140" s="56"/>
      <c r="AT140" s="17" t="s">
        <v>167</v>
      </c>
      <c r="AU140" s="17" t="s">
        <v>90</v>
      </c>
    </row>
    <row r="141" spans="2:65" s="1" customFormat="1" ht="11.25">
      <c r="B141" s="32"/>
      <c r="D141" s="153" t="s">
        <v>169</v>
      </c>
      <c r="F141" s="154" t="s">
        <v>228</v>
      </c>
      <c r="I141" s="151"/>
      <c r="L141" s="32"/>
      <c r="M141" s="152"/>
      <c r="T141" s="56"/>
      <c r="AT141" s="17" t="s">
        <v>169</v>
      </c>
      <c r="AU141" s="17" t="s">
        <v>90</v>
      </c>
    </row>
    <row r="142" spans="2:65" s="1" customFormat="1" ht="19.5">
      <c r="B142" s="32"/>
      <c r="D142" s="149" t="s">
        <v>195</v>
      </c>
      <c r="F142" s="175" t="s">
        <v>219</v>
      </c>
      <c r="I142" s="151"/>
      <c r="L142" s="32"/>
      <c r="M142" s="152"/>
      <c r="T142" s="56"/>
      <c r="AT142" s="17" t="s">
        <v>195</v>
      </c>
      <c r="AU142" s="17" t="s">
        <v>90</v>
      </c>
    </row>
    <row r="143" spans="2:65" s="12" customFormat="1" ht="11.25">
      <c r="B143" s="155"/>
      <c r="D143" s="149" t="s">
        <v>171</v>
      </c>
      <c r="E143" s="156" t="s">
        <v>1</v>
      </c>
      <c r="F143" s="157" t="s">
        <v>1461</v>
      </c>
      <c r="H143" s="156" t="s">
        <v>1</v>
      </c>
      <c r="I143" s="158"/>
      <c r="L143" s="155"/>
      <c r="M143" s="159"/>
      <c r="T143" s="160"/>
      <c r="AT143" s="156" t="s">
        <v>171</v>
      </c>
      <c r="AU143" s="156" t="s">
        <v>90</v>
      </c>
      <c r="AV143" s="12" t="s">
        <v>88</v>
      </c>
      <c r="AW143" s="12" t="s">
        <v>36</v>
      </c>
      <c r="AX143" s="12" t="s">
        <v>80</v>
      </c>
      <c r="AY143" s="156" t="s">
        <v>158</v>
      </c>
    </row>
    <row r="144" spans="2:65" s="13" customFormat="1" ht="11.25">
      <c r="B144" s="161"/>
      <c r="D144" s="149" t="s">
        <v>171</v>
      </c>
      <c r="E144" s="162" t="s">
        <v>1</v>
      </c>
      <c r="F144" s="163" t="s">
        <v>1462</v>
      </c>
      <c r="H144" s="164">
        <v>19.920000000000002</v>
      </c>
      <c r="I144" s="165"/>
      <c r="L144" s="161"/>
      <c r="M144" s="166"/>
      <c r="T144" s="167"/>
      <c r="AT144" s="162" t="s">
        <v>171</v>
      </c>
      <c r="AU144" s="162" t="s">
        <v>90</v>
      </c>
      <c r="AV144" s="13" t="s">
        <v>90</v>
      </c>
      <c r="AW144" s="13" t="s">
        <v>36</v>
      </c>
      <c r="AX144" s="13" t="s">
        <v>80</v>
      </c>
      <c r="AY144" s="162" t="s">
        <v>158</v>
      </c>
    </row>
    <row r="145" spans="2:65" s="14" customFormat="1" ht="11.25">
      <c r="B145" s="168"/>
      <c r="D145" s="149" t="s">
        <v>171</v>
      </c>
      <c r="E145" s="169" t="s">
        <v>1</v>
      </c>
      <c r="F145" s="170" t="s">
        <v>182</v>
      </c>
      <c r="H145" s="171">
        <v>19.920000000000002</v>
      </c>
      <c r="I145" s="172"/>
      <c r="L145" s="168"/>
      <c r="M145" s="173"/>
      <c r="T145" s="174"/>
      <c r="AT145" s="169" t="s">
        <v>171</v>
      </c>
      <c r="AU145" s="169" t="s">
        <v>90</v>
      </c>
      <c r="AV145" s="14" t="s">
        <v>165</v>
      </c>
      <c r="AW145" s="14" t="s">
        <v>36</v>
      </c>
      <c r="AX145" s="14" t="s">
        <v>88</v>
      </c>
      <c r="AY145" s="169" t="s">
        <v>158</v>
      </c>
    </row>
    <row r="146" spans="2:65" s="1" customFormat="1" ht="33" customHeight="1">
      <c r="B146" s="32"/>
      <c r="C146" s="136" t="s">
        <v>183</v>
      </c>
      <c r="D146" s="136" t="s">
        <v>160</v>
      </c>
      <c r="E146" s="137" t="s">
        <v>233</v>
      </c>
      <c r="F146" s="138" t="s">
        <v>234</v>
      </c>
      <c r="G146" s="139" t="s">
        <v>215</v>
      </c>
      <c r="H146" s="140">
        <v>24.9</v>
      </c>
      <c r="I146" s="141"/>
      <c r="J146" s="142">
        <f>ROUND(I146*H146,2)</f>
        <v>0</v>
      </c>
      <c r="K146" s="138" t="s">
        <v>164</v>
      </c>
      <c r="L146" s="32"/>
      <c r="M146" s="143" t="s">
        <v>1</v>
      </c>
      <c r="N146" s="144" t="s">
        <v>45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165</v>
      </c>
      <c r="AT146" s="147" t="s">
        <v>160</v>
      </c>
      <c r="AU146" s="147" t="s">
        <v>90</v>
      </c>
      <c r="AY146" s="17" t="s">
        <v>158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88</v>
      </c>
      <c r="BK146" s="148">
        <f>ROUND(I146*H146,2)</f>
        <v>0</v>
      </c>
      <c r="BL146" s="17" t="s">
        <v>165</v>
      </c>
      <c r="BM146" s="147" t="s">
        <v>1463</v>
      </c>
    </row>
    <row r="147" spans="2:65" s="1" customFormat="1" ht="29.25">
      <c r="B147" s="32"/>
      <c r="D147" s="149" t="s">
        <v>167</v>
      </c>
      <c r="F147" s="150" t="s">
        <v>236</v>
      </c>
      <c r="I147" s="151"/>
      <c r="L147" s="32"/>
      <c r="M147" s="152"/>
      <c r="T147" s="56"/>
      <c r="AT147" s="17" t="s">
        <v>167</v>
      </c>
      <c r="AU147" s="17" t="s">
        <v>90</v>
      </c>
    </row>
    <row r="148" spans="2:65" s="1" customFormat="1" ht="11.25">
      <c r="B148" s="32"/>
      <c r="D148" s="153" t="s">
        <v>169</v>
      </c>
      <c r="F148" s="154" t="s">
        <v>237</v>
      </c>
      <c r="I148" s="151"/>
      <c r="L148" s="32"/>
      <c r="M148" s="152"/>
      <c r="T148" s="56"/>
      <c r="AT148" s="17" t="s">
        <v>169</v>
      </c>
      <c r="AU148" s="17" t="s">
        <v>90</v>
      </c>
    </row>
    <row r="149" spans="2:65" s="1" customFormat="1" ht="19.5">
      <c r="B149" s="32"/>
      <c r="D149" s="149" t="s">
        <v>195</v>
      </c>
      <c r="F149" s="175" t="s">
        <v>219</v>
      </c>
      <c r="I149" s="151"/>
      <c r="L149" s="32"/>
      <c r="M149" s="152"/>
      <c r="T149" s="56"/>
      <c r="AT149" s="17" t="s">
        <v>195</v>
      </c>
      <c r="AU149" s="17" t="s">
        <v>90</v>
      </c>
    </row>
    <row r="150" spans="2:65" s="1" customFormat="1" ht="24.2" customHeight="1">
      <c r="B150" s="32"/>
      <c r="C150" s="136" t="s">
        <v>165</v>
      </c>
      <c r="D150" s="136" t="s">
        <v>160</v>
      </c>
      <c r="E150" s="137" t="s">
        <v>242</v>
      </c>
      <c r="F150" s="138" t="s">
        <v>243</v>
      </c>
      <c r="G150" s="139" t="s">
        <v>163</v>
      </c>
      <c r="H150" s="140">
        <v>1272.0999999999999</v>
      </c>
      <c r="I150" s="141"/>
      <c r="J150" s="142">
        <f>ROUND(I150*H150,2)</f>
        <v>0</v>
      </c>
      <c r="K150" s="138" t="s">
        <v>164</v>
      </c>
      <c r="L150" s="32"/>
      <c r="M150" s="143" t="s">
        <v>1</v>
      </c>
      <c r="N150" s="144" t="s">
        <v>45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165</v>
      </c>
      <c r="AT150" s="147" t="s">
        <v>160</v>
      </c>
      <c r="AU150" s="147" t="s">
        <v>90</v>
      </c>
      <c r="AY150" s="17" t="s">
        <v>158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88</v>
      </c>
      <c r="BK150" s="148">
        <f>ROUND(I150*H150,2)</f>
        <v>0</v>
      </c>
      <c r="BL150" s="17" t="s">
        <v>165</v>
      </c>
      <c r="BM150" s="147" t="s">
        <v>1464</v>
      </c>
    </row>
    <row r="151" spans="2:65" s="1" customFormat="1" ht="19.5">
      <c r="B151" s="32"/>
      <c r="D151" s="149" t="s">
        <v>167</v>
      </c>
      <c r="F151" s="150" t="s">
        <v>245</v>
      </c>
      <c r="I151" s="151"/>
      <c r="L151" s="32"/>
      <c r="M151" s="152"/>
      <c r="T151" s="56"/>
      <c r="AT151" s="17" t="s">
        <v>167</v>
      </c>
      <c r="AU151" s="17" t="s">
        <v>90</v>
      </c>
    </row>
    <row r="152" spans="2:65" s="1" customFormat="1" ht="11.25">
      <c r="B152" s="32"/>
      <c r="D152" s="153" t="s">
        <v>169</v>
      </c>
      <c r="F152" s="154" t="s">
        <v>246</v>
      </c>
      <c r="I152" s="151"/>
      <c r="L152" s="32"/>
      <c r="M152" s="152"/>
      <c r="T152" s="56"/>
      <c r="AT152" s="17" t="s">
        <v>169</v>
      </c>
      <c r="AU152" s="17" t="s">
        <v>90</v>
      </c>
    </row>
    <row r="153" spans="2:65" s="12" customFormat="1" ht="11.25">
      <c r="B153" s="155"/>
      <c r="D153" s="149" t="s">
        <v>171</v>
      </c>
      <c r="E153" s="156" t="s">
        <v>1</v>
      </c>
      <c r="F153" s="157" t="s">
        <v>1465</v>
      </c>
      <c r="H153" s="156" t="s">
        <v>1</v>
      </c>
      <c r="I153" s="158"/>
      <c r="L153" s="155"/>
      <c r="M153" s="159"/>
      <c r="T153" s="160"/>
      <c r="AT153" s="156" t="s">
        <v>171</v>
      </c>
      <c r="AU153" s="156" t="s">
        <v>90</v>
      </c>
      <c r="AV153" s="12" t="s">
        <v>88</v>
      </c>
      <c r="AW153" s="12" t="s">
        <v>36</v>
      </c>
      <c r="AX153" s="12" t="s">
        <v>80</v>
      </c>
      <c r="AY153" s="156" t="s">
        <v>158</v>
      </c>
    </row>
    <row r="154" spans="2:65" s="12" customFormat="1" ht="11.25">
      <c r="B154" s="155"/>
      <c r="D154" s="149" t="s">
        <v>171</v>
      </c>
      <c r="E154" s="156" t="s">
        <v>1</v>
      </c>
      <c r="F154" s="157" t="s">
        <v>1466</v>
      </c>
      <c r="H154" s="156" t="s">
        <v>1</v>
      </c>
      <c r="I154" s="158"/>
      <c r="L154" s="155"/>
      <c r="M154" s="159"/>
      <c r="T154" s="160"/>
      <c r="AT154" s="156" t="s">
        <v>171</v>
      </c>
      <c r="AU154" s="156" t="s">
        <v>90</v>
      </c>
      <c r="AV154" s="12" t="s">
        <v>88</v>
      </c>
      <c r="AW154" s="12" t="s">
        <v>36</v>
      </c>
      <c r="AX154" s="12" t="s">
        <v>80</v>
      </c>
      <c r="AY154" s="156" t="s">
        <v>158</v>
      </c>
    </row>
    <row r="155" spans="2:65" s="13" customFormat="1" ht="11.25">
      <c r="B155" s="161"/>
      <c r="D155" s="149" t="s">
        <v>171</v>
      </c>
      <c r="E155" s="162" t="s">
        <v>1</v>
      </c>
      <c r="F155" s="163" t="s">
        <v>1467</v>
      </c>
      <c r="H155" s="164">
        <v>1272.0999999999999</v>
      </c>
      <c r="I155" s="165"/>
      <c r="L155" s="161"/>
      <c r="M155" s="166"/>
      <c r="T155" s="167"/>
      <c r="AT155" s="162" t="s">
        <v>171</v>
      </c>
      <c r="AU155" s="162" t="s">
        <v>90</v>
      </c>
      <c r="AV155" s="13" t="s">
        <v>90</v>
      </c>
      <c r="AW155" s="13" t="s">
        <v>36</v>
      </c>
      <c r="AX155" s="13" t="s">
        <v>80</v>
      </c>
      <c r="AY155" s="162" t="s">
        <v>158</v>
      </c>
    </row>
    <row r="156" spans="2:65" s="14" customFormat="1" ht="11.25">
      <c r="B156" s="168"/>
      <c r="D156" s="149" t="s">
        <v>171</v>
      </c>
      <c r="E156" s="169" t="s">
        <v>1</v>
      </c>
      <c r="F156" s="170" t="s">
        <v>182</v>
      </c>
      <c r="H156" s="171">
        <v>1272.0999999999999</v>
      </c>
      <c r="I156" s="172"/>
      <c r="L156" s="168"/>
      <c r="M156" s="173"/>
      <c r="T156" s="174"/>
      <c r="AT156" s="169" t="s">
        <v>171</v>
      </c>
      <c r="AU156" s="169" t="s">
        <v>90</v>
      </c>
      <c r="AV156" s="14" t="s">
        <v>165</v>
      </c>
      <c r="AW156" s="14" t="s">
        <v>36</v>
      </c>
      <c r="AX156" s="14" t="s">
        <v>88</v>
      </c>
      <c r="AY156" s="169" t="s">
        <v>158</v>
      </c>
    </row>
    <row r="157" spans="2:65" s="1" customFormat="1" ht="33" customHeight="1">
      <c r="B157" s="32"/>
      <c r="C157" s="136" t="s">
        <v>157</v>
      </c>
      <c r="D157" s="136" t="s">
        <v>160</v>
      </c>
      <c r="E157" s="137" t="s">
        <v>251</v>
      </c>
      <c r="F157" s="138" t="s">
        <v>252</v>
      </c>
      <c r="G157" s="139" t="s">
        <v>215</v>
      </c>
      <c r="H157" s="140">
        <v>839.7</v>
      </c>
      <c r="I157" s="141"/>
      <c r="J157" s="142">
        <f>ROUND(I157*H157,2)</f>
        <v>0</v>
      </c>
      <c r="K157" s="138" t="s">
        <v>164</v>
      </c>
      <c r="L157" s="32"/>
      <c r="M157" s="143" t="s">
        <v>1</v>
      </c>
      <c r="N157" s="144" t="s">
        <v>45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165</v>
      </c>
      <c r="AT157" s="147" t="s">
        <v>160</v>
      </c>
      <c r="AU157" s="147" t="s">
        <v>90</v>
      </c>
      <c r="AY157" s="17" t="s">
        <v>158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88</v>
      </c>
      <c r="BK157" s="148">
        <f>ROUND(I157*H157,2)</f>
        <v>0</v>
      </c>
      <c r="BL157" s="17" t="s">
        <v>165</v>
      </c>
      <c r="BM157" s="147" t="s">
        <v>1468</v>
      </c>
    </row>
    <row r="158" spans="2:65" s="1" customFormat="1" ht="29.25">
      <c r="B158" s="32"/>
      <c r="D158" s="149" t="s">
        <v>167</v>
      </c>
      <c r="F158" s="150" t="s">
        <v>254</v>
      </c>
      <c r="I158" s="151"/>
      <c r="L158" s="32"/>
      <c r="M158" s="152"/>
      <c r="T158" s="56"/>
      <c r="AT158" s="17" t="s">
        <v>167</v>
      </c>
      <c r="AU158" s="17" t="s">
        <v>90</v>
      </c>
    </row>
    <row r="159" spans="2:65" s="1" customFormat="1" ht="11.25">
      <c r="B159" s="32"/>
      <c r="D159" s="153" t="s">
        <v>169</v>
      </c>
      <c r="F159" s="154" t="s">
        <v>255</v>
      </c>
      <c r="I159" s="151"/>
      <c r="L159" s="32"/>
      <c r="M159" s="152"/>
      <c r="T159" s="56"/>
      <c r="AT159" s="17" t="s">
        <v>169</v>
      </c>
      <c r="AU159" s="17" t="s">
        <v>90</v>
      </c>
    </row>
    <row r="160" spans="2:65" s="1" customFormat="1" ht="19.5">
      <c r="B160" s="32"/>
      <c r="D160" s="149" t="s">
        <v>195</v>
      </c>
      <c r="F160" s="175" t="s">
        <v>256</v>
      </c>
      <c r="I160" s="151"/>
      <c r="L160" s="32"/>
      <c r="M160" s="152"/>
      <c r="T160" s="56"/>
      <c r="AT160" s="17" t="s">
        <v>195</v>
      </c>
      <c r="AU160" s="17" t="s">
        <v>90</v>
      </c>
    </row>
    <row r="161" spans="2:65" s="12" customFormat="1" ht="11.25">
      <c r="B161" s="155"/>
      <c r="D161" s="149" t="s">
        <v>171</v>
      </c>
      <c r="E161" s="156" t="s">
        <v>1</v>
      </c>
      <c r="F161" s="157" t="s">
        <v>1465</v>
      </c>
      <c r="H161" s="156" t="s">
        <v>1</v>
      </c>
      <c r="I161" s="158"/>
      <c r="L161" s="155"/>
      <c r="M161" s="159"/>
      <c r="T161" s="160"/>
      <c r="AT161" s="156" t="s">
        <v>171</v>
      </c>
      <c r="AU161" s="156" t="s">
        <v>90</v>
      </c>
      <c r="AV161" s="12" t="s">
        <v>88</v>
      </c>
      <c r="AW161" s="12" t="s">
        <v>36</v>
      </c>
      <c r="AX161" s="12" t="s">
        <v>80</v>
      </c>
      <c r="AY161" s="156" t="s">
        <v>158</v>
      </c>
    </row>
    <row r="162" spans="2:65" s="13" customFormat="1" ht="11.25">
      <c r="B162" s="161"/>
      <c r="D162" s="149" t="s">
        <v>171</v>
      </c>
      <c r="E162" s="162" t="s">
        <v>1</v>
      </c>
      <c r="F162" s="163" t="s">
        <v>1469</v>
      </c>
      <c r="H162" s="164">
        <v>838.8</v>
      </c>
      <c r="I162" s="165"/>
      <c r="L162" s="161"/>
      <c r="M162" s="166"/>
      <c r="T162" s="167"/>
      <c r="AT162" s="162" t="s">
        <v>171</v>
      </c>
      <c r="AU162" s="162" t="s">
        <v>90</v>
      </c>
      <c r="AV162" s="13" t="s">
        <v>90</v>
      </c>
      <c r="AW162" s="13" t="s">
        <v>36</v>
      </c>
      <c r="AX162" s="13" t="s">
        <v>80</v>
      </c>
      <c r="AY162" s="162" t="s">
        <v>158</v>
      </c>
    </row>
    <row r="163" spans="2:65" s="12" customFormat="1" ht="11.25">
      <c r="B163" s="155"/>
      <c r="D163" s="149" t="s">
        <v>171</v>
      </c>
      <c r="E163" s="156" t="s">
        <v>1</v>
      </c>
      <c r="F163" s="157" t="s">
        <v>1470</v>
      </c>
      <c r="H163" s="156" t="s">
        <v>1</v>
      </c>
      <c r="I163" s="158"/>
      <c r="L163" s="155"/>
      <c r="M163" s="159"/>
      <c r="T163" s="160"/>
      <c r="AT163" s="156" t="s">
        <v>171</v>
      </c>
      <c r="AU163" s="156" t="s">
        <v>90</v>
      </c>
      <c r="AV163" s="12" t="s">
        <v>88</v>
      </c>
      <c r="AW163" s="12" t="s">
        <v>36</v>
      </c>
      <c r="AX163" s="12" t="s">
        <v>80</v>
      </c>
      <c r="AY163" s="156" t="s">
        <v>158</v>
      </c>
    </row>
    <row r="164" spans="2:65" s="12" customFormat="1" ht="11.25">
      <c r="B164" s="155"/>
      <c r="D164" s="149" t="s">
        <v>171</v>
      </c>
      <c r="E164" s="156" t="s">
        <v>1</v>
      </c>
      <c r="F164" s="157" t="s">
        <v>1471</v>
      </c>
      <c r="H164" s="156" t="s">
        <v>1</v>
      </c>
      <c r="I164" s="158"/>
      <c r="L164" s="155"/>
      <c r="M164" s="159"/>
      <c r="T164" s="160"/>
      <c r="AT164" s="156" t="s">
        <v>171</v>
      </c>
      <c r="AU164" s="156" t="s">
        <v>90</v>
      </c>
      <c r="AV164" s="12" t="s">
        <v>88</v>
      </c>
      <c r="AW164" s="12" t="s">
        <v>36</v>
      </c>
      <c r="AX164" s="12" t="s">
        <v>80</v>
      </c>
      <c r="AY164" s="156" t="s">
        <v>158</v>
      </c>
    </row>
    <row r="165" spans="2:65" s="13" customFormat="1" ht="11.25">
      <c r="B165" s="161"/>
      <c r="D165" s="149" t="s">
        <v>171</v>
      </c>
      <c r="E165" s="162" t="s">
        <v>1</v>
      </c>
      <c r="F165" s="163" t="s">
        <v>1472</v>
      </c>
      <c r="H165" s="164">
        <v>0.9</v>
      </c>
      <c r="I165" s="165"/>
      <c r="L165" s="161"/>
      <c r="M165" s="166"/>
      <c r="T165" s="167"/>
      <c r="AT165" s="162" t="s">
        <v>171</v>
      </c>
      <c r="AU165" s="162" t="s">
        <v>90</v>
      </c>
      <c r="AV165" s="13" t="s">
        <v>90</v>
      </c>
      <c r="AW165" s="13" t="s">
        <v>36</v>
      </c>
      <c r="AX165" s="13" t="s">
        <v>80</v>
      </c>
      <c r="AY165" s="162" t="s">
        <v>158</v>
      </c>
    </row>
    <row r="166" spans="2:65" s="14" customFormat="1" ht="11.25">
      <c r="B166" s="168"/>
      <c r="D166" s="149" t="s">
        <v>171</v>
      </c>
      <c r="E166" s="169" t="s">
        <v>1</v>
      </c>
      <c r="F166" s="170" t="s">
        <v>182</v>
      </c>
      <c r="H166" s="171">
        <v>839.7</v>
      </c>
      <c r="I166" s="172"/>
      <c r="L166" s="168"/>
      <c r="M166" s="173"/>
      <c r="T166" s="174"/>
      <c r="AT166" s="169" t="s">
        <v>171</v>
      </c>
      <c r="AU166" s="169" t="s">
        <v>90</v>
      </c>
      <c r="AV166" s="14" t="s">
        <v>165</v>
      </c>
      <c r="AW166" s="14" t="s">
        <v>36</v>
      </c>
      <c r="AX166" s="14" t="s">
        <v>88</v>
      </c>
      <c r="AY166" s="169" t="s">
        <v>158</v>
      </c>
    </row>
    <row r="167" spans="2:65" s="1" customFormat="1" ht="33" customHeight="1">
      <c r="B167" s="32"/>
      <c r="C167" s="136" t="s">
        <v>204</v>
      </c>
      <c r="D167" s="136" t="s">
        <v>160</v>
      </c>
      <c r="E167" s="137" t="s">
        <v>1473</v>
      </c>
      <c r="F167" s="138" t="s">
        <v>1474</v>
      </c>
      <c r="G167" s="139" t="s">
        <v>215</v>
      </c>
      <c r="H167" s="140">
        <v>616.9</v>
      </c>
      <c r="I167" s="141"/>
      <c r="J167" s="142">
        <f>ROUND(I167*H167,2)</f>
        <v>0</v>
      </c>
      <c r="K167" s="138" t="s">
        <v>164</v>
      </c>
      <c r="L167" s="32"/>
      <c r="M167" s="143" t="s">
        <v>1</v>
      </c>
      <c r="N167" s="144" t="s">
        <v>45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165</v>
      </c>
      <c r="AT167" s="147" t="s">
        <v>160</v>
      </c>
      <c r="AU167" s="147" t="s">
        <v>90</v>
      </c>
      <c r="AY167" s="17" t="s">
        <v>158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88</v>
      </c>
      <c r="BK167" s="148">
        <f>ROUND(I167*H167,2)</f>
        <v>0</v>
      </c>
      <c r="BL167" s="17" t="s">
        <v>165</v>
      </c>
      <c r="BM167" s="147" t="s">
        <v>1475</v>
      </c>
    </row>
    <row r="168" spans="2:65" s="1" customFormat="1" ht="29.25">
      <c r="B168" s="32"/>
      <c r="D168" s="149" t="s">
        <v>167</v>
      </c>
      <c r="F168" s="150" t="s">
        <v>1476</v>
      </c>
      <c r="I168" s="151"/>
      <c r="L168" s="32"/>
      <c r="M168" s="152"/>
      <c r="T168" s="56"/>
      <c r="AT168" s="17" t="s">
        <v>167</v>
      </c>
      <c r="AU168" s="17" t="s">
        <v>90</v>
      </c>
    </row>
    <row r="169" spans="2:65" s="1" customFormat="1" ht="11.25">
      <c r="B169" s="32"/>
      <c r="D169" s="153" t="s">
        <v>169</v>
      </c>
      <c r="F169" s="154" t="s">
        <v>1477</v>
      </c>
      <c r="I169" s="151"/>
      <c r="L169" s="32"/>
      <c r="M169" s="152"/>
      <c r="T169" s="56"/>
      <c r="AT169" s="17" t="s">
        <v>169</v>
      </c>
      <c r="AU169" s="17" t="s">
        <v>90</v>
      </c>
    </row>
    <row r="170" spans="2:65" s="1" customFormat="1" ht="19.5">
      <c r="B170" s="32"/>
      <c r="D170" s="149" t="s">
        <v>195</v>
      </c>
      <c r="F170" s="175" t="s">
        <v>256</v>
      </c>
      <c r="I170" s="151"/>
      <c r="L170" s="32"/>
      <c r="M170" s="152"/>
      <c r="T170" s="56"/>
      <c r="AT170" s="17" t="s">
        <v>195</v>
      </c>
      <c r="AU170" s="17" t="s">
        <v>90</v>
      </c>
    </row>
    <row r="171" spans="2:65" s="12" customFormat="1" ht="11.25">
      <c r="B171" s="155"/>
      <c r="D171" s="149" t="s">
        <v>171</v>
      </c>
      <c r="E171" s="156" t="s">
        <v>1</v>
      </c>
      <c r="F171" s="157" t="s">
        <v>1465</v>
      </c>
      <c r="H171" s="156" t="s">
        <v>1</v>
      </c>
      <c r="I171" s="158"/>
      <c r="L171" s="155"/>
      <c r="M171" s="159"/>
      <c r="T171" s="160"/>
      <c r="AT171" s="156" t="s">
        <v>171</v>
      </c>
      <c r="AU171" s="156" t="s">
        <v>90</v>
      </c>
      <c r="AV171" s="12" t="s">
        <v>88</v>
      </c>
      <c r="AW171" s="12" t="s">
        <v>36</v>
      </c>
      <c r="AX171" s="12" t="s">
        <v>80</v>
      </c>
      <c r="AY171" s="156" t="s">
        <v>158</v>
      </c>
    </row>
    <row r="172" spans="2:65" s="13" customFormat="1" ht="11.25">
      <c r="B172" s="161"/>
      <c r="D172" s="149" t="s">
        <v>171</v>
      </c>
      <c r="E172" s="162" t="s">
        <v>1</v>
      </c>
      <c r="F172" s="163" t="s">
        <v>1478</v>
      </c>
      <c r="H172" s="164">
        <v>616.9</v>
      </c>
      <c r="I172" s="165"/>
      <c r="L172" s="161"/>
      <c r="M172" s="166"/>
      <c r="T172" s="167"/>
      <c r="AT172" s="162" t="s">
        <v>171</v>
      </c>
      <c r="AU172" s="162" t="s">
        <v>90</v>
      </c>
      <c r="AV172" s="13" t="s">
        <v>90</v>
      </c>
      <c r="AW172" s="13" t="s">
        <v>36</v>
      </c>
      <c r="AX172" s="13" t="s">
        <v>80</v>
      </c>
      <c r="AY172" s="162" t="s">
        <v>158</v>
      </c>
    </row>
    <row r="173" spans="2:65" s="14" customFormat="1" ht="11.25">
      <c r="B173" s="168"/>
      <c r="D173" s="149" t="s">
        <v>171</v>
      </c>
      <c r="E173" s="169" t="s">
        <v>1</v>
      </c>
      <c r="F173" s="170" t="s">
        <v>182</v>
      </c>
      <c r="H173" s="171">
        <v>616.9</v>
      </c>
      <c r="I173" s="172"/>
      <c r="L173" s="168"/>
      <c r="M173" s="173"/>
      <c r="T173" s="174"/>
      <c r="AT173" s="169" t="s">
        <v>171</v>
      </c>
      <c r="AU173" s="169" t="s">
        <v>90</v>
      </c>
      <c r="AV173" s="14" t="s">
        <v>165</v>
      </c>
      <c r="AW173" s="14" t="s">
        <v>36</v>
      </c>
      <c r="AX173" s="14" t="s">
        <v>88</v>
      </c>
      <c r="AY173" s="169" t="s">
        <v>158</v>
      </c>
    </row>
    <row r="174" spans="2:65" s="1" customFormat="1" ht="33" customHeight="1">
      <c r="B174" s="32"/>
      <c r="C174" s="136" t="s">
        <v>212</v>
      </c>
      <c r="D174" s="136" t="s">
        <v>160</v>
      </c>
      <c r="E174" s="137" t="s">
        <v>260</v>
      </c>
      <c r="F174" s="138" t="s">
        <v>261</v>
      </c>
      <c r="G174" s="139" t="s">
        <v>215</v>
      </c>
      <c r="H174" s="140">
        <v>234</v>
      </c>
      <c r="I174" s="141"/>
      <c r="J174" s="142">
        <f>ROUND(I174*H174,2)</f>
        <v>0</v>
      </c>
      <c r="K174" s="138" t="s">
        <v>164</v>
      </c>
      <c r="L174" s="32"/>
      <c r="M174" s="143" t="s">
        <v>1</v>
      </c>
      <c r="N174" s="144" t="s">
        <v>45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165</v>
      </c>
      <c r="AT174" s="147" t="s">
        <v>160</v>
      </c>
      <c r="AU174" s="147" t="s">
        <v>90</v>
      </c>
      <c r="AY174" s="17" t="s">
        <v>158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88</v>
      </c>
      <c r="BK174" s="148">
        <f>ROUND(I174*H174,2)</f>
        <v>0</v>
      </c>
      <c r="BL174" s="17" t="s">
        <v>165</v>
      </c>
      <c r="BM174" s="147" t="s">
        <v>1479</v>
      </c>
    </row>
    <row r="175" spans="2:65" s="1" customFormat="1" ht="29.25">
      <c r="B175" s="32"/>
      <c r="D175" s="149" t="s">
        <v>167</v>
      </c>
      <c r="F175" s="150" t="s">
        <v>263</v>
      </c>
      <c r="I175" s="151"/>
      <c r="L175" s="32"/>
      <c r="M175" s="152"/>
      <c r="T175" s="56"/>
      <c r="AT175" s="17" t="s">
        <v>167</v>
      </c>
      <c r="AU175" s="17" t="s">
        <v>90</v>
      </c>
    </row>
    <row r="176" spans="2:65" s="1" customFormat="1" ht="11.25">
      <c r="B176" s="32"/>
      <c r="D176" s="153" t="s">
        <v>169</v>
      </c>
      <c r="F176" s="154" t="s">
        <v>264</v>
      </c>
      <c r="I176" s="151"/>
      <c r="L176" s="32"/>
      <c r="M176" s="152"/>
      <c r="T176" s="56"/>
      <c r="AT176" s="17" t="s">
        <v>169</v>
      </c>
      <c r="AU176" s="17" t="s">
        <v>90</v>
      </c>
    </row>
    <row r="177" spans="2:65" s="1" customFormat="1" ht="19.5">
      <c r="B177" s="32"/>
      <c r="D177" s="149" t="s">
        <v>195</v>
      </c>
      <c r="F177" s="175" t="s">
        <v>256</v>
      </c>
      <c r="I177" s="151"/>
      <c r="L177" s="32"/>
      <c r="M177" s="152"/>
      <c r="T177" s="56"/>
      <c r="AT177" s="17" t="s">
        <v>195</v>
      </c>
      <c r="AU177" s="17" t="s">
        <v>90</v>
      </c>
    </row>
    <row r="178" spans="2:65" s="12" customFormat="1" ht="11.25">
      <c r="B178" s="155"/>
      <c r="D178" s="149" t="s">
        <v>171</v>
      </c>
      <c r="E178" s="156" t="s">
        <v>1</v>
      </c>
      <c r="F178" s="157" t="s">
        <v>1465</v>
      </c>
      <c r="H178" s="156" t="s">
        <v>1</v>
      </c>
      <c r="I178" s="158"/>
      <c r="L178" s="155"/>
      <c r="M178" s="159"/>
      <c r="T178" s="160"/>
      <c r="AT178" s="156" t="s">
        <v>171</v>
      </c>
      <c r="AU178" s="156" t="s">
        <v>90</v>
      </c>
      <c r="AV178" s="12" t="s">
        <v>88</v>
      </c>
      <c r="AW178" s="12" t="s">
        <v>36</v>
      </c>
      <c r="AX178" s="12" t="s">
        <v>80</v>
      </c>
      <c r="AY178" s="156" t="s">
        <v>158</v>
      </c>
    </row>
    <row r="179" spans="2:65" s="13" customFormat="1" ht="11.25">
      <c r="B179" s="161"/>
      <c r="D179" s="149" t="s">
        <v>171</v>
      </c>
      <c r="E179" s="162" t="s">
        <v>1</v>
      </c>
      <c r="F179" s="163" t="s">
        <v>1480</v>
      </c>
      <c r="H179" s="164">
        <v>234</v>
      </c>
      <c r="I179" s="165"/>
      <c r="L179" s="161"/>
      <c r="M179" s="166"/>
      <c r="T179" s="167"/>
      <c r="AT179" s="162" t="s">
        <v>171</v>
      </c>
      <c r="AU179" s="162" t="s">
        <v>90</v>
      </c>
      <c r="AV179" s="13" t="s">
        <v>90</v>
      </c>
      <c r="AW179" s="13" t="s">
        <v>36</v>
      </c>
      <c r="AX179" s="13" t="s">
        <v>80</v>
      </c>
      <c r="AY179" s="162" t="s">
        <v>158</v>
      </c>
    </row>
    <row r="180" spans="2:65" s="14" customFormat="1" ht="11.25">
      <c r="B180" s="168"/>
      <c r="D180" s="149" t="s">
        <v>171</v>
      </c>
      <c r="E180" s="169" t="s">
        <v>1</v>
      </c>
      <c r="F180" s="170" t="s">
        <v>182</v>
      </c>
      <c r="H180" s="171">
        <v>234</v>
      </c>
      <c r="I180" s="172"/>
      <c r="L180" s="168"/>
      <c r="M180" s="173"/>
      <c r="T180" s="174"/>
      <c r="AT180" s="169" t="s">
        <v>171</v>
      </c>
      <c r="AU180" s="169" t="s">
        <v>90</v>
      </c>
      <c r="AV180" s="14" t="s">
        <v>165</v>
      </c>
      <c r="AW180" s="14" t="s">
        <v>36</v>
      </c>
      <c r="AX180" s="14" t="s">
        <v>88</v>
      </c>
      <c r="AY180" s="169" t="s">
        <v>158</v>
      </c>
    </row>
    <row r="181" spans="2:65" s="1" customFormat="1" ht="33" customHeight="1">
      <c r="B181" s="32"/>
      <c r="C181" s="136" t="s">
        <v>223</v>
      </c>
      <c r="D181" s="136" t="s">
        <v>160</v>
      </c>
      <c r="E181" s="137" t="s">
        <v>1481</v>
      </c>
      <c r="F181" s="138" t="s">
        <v>1482</v>
      </c>
      <c r="G181" s="139" t="s">
        <v>215</v>
      </c>
      <c r="H181" s="140">
        <v>164.1</v>
      </c>
      <c r="I181" s="141"/>
      <c r="J181" s="142">
        <f>ROUND(I181*H181,2)</f>
        <v>0</v>
      </c>
      <c r="K181" s="138" t="s">
        <v>164</v>
      </c>
      <c r="L181" s="32"/>
      <c r="M181" s="143" t="s">
        <v>1</v>
      </c>
      <c r="N181" s="144" t="s">
        <v>45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165</v>
      </c>
      <c r="AT181" s="147" t="s">
        <v>160</v>
      </c>
      <c r="AU181" s="147" t="s">
        <v>90</v>
      </c>
      <c r="AY181" s="17" t="s">
        <v>158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88</v>
      </c>
      <c r="BK181" s="148">
        <f>ROUND(I181*H181,2)</f>
        <v>0</v>
      </c>
      <c r="BL181" s="17" t="s">
        <v>165</v>
      </c>
      <c r="BM181" s="147" t="s">
        <v>1483</v>
      </c>
    </row>
    <row r="182" spans="2:65" s="1" customFormat="1" ht="29.25">
      <c r="B182" s="32"/>
      <c r="D182" s="149" t="s">
        <v>167</v>
      </c>
      <c r="F182" s="150" t="s">
        <v>1484</v>
      </c>
      <c r="I182" s="151"/>
      <c r="L182" s="32"/>
      <c r="M182" s="152"/>
      <c r="T182" s="56"/>
      <c r="AT182" s="17" t="s">
        <v>167</v>
      </c>
      <c r="AU182" s="17" t="s">
        <v>90</v>
      </c>
    </row>
    <row r="183" spans="2:65" s="1" customFormat="1" ht="11.25">
      <c r="B183" s="32"/>
      <c r="D183" s="153" t="s">
        <v>169</v>
      </c>
      <c r="F183" s="154" t="s">
        <v>1485</v>
      </c>
      <c r="I183" s="151"/>
      <c r="L183" s="32"/>
      <c r="M183" s="152"/>
      <c r="T183" s="56"/>
      <c r="AT183" s="17" t="s">
        <v>169</v>
      </c>
      <c r="AU183" s="17" t="s">
        <v>90</v>
      </c>
    </row>
    <row r="184" spans="2:65" s="1" customFormat="1" ht="19.5">
      <c r="B184" s="32"/>
      <c r="D184" s="149" t="s">
        <v>195</v>
      </c>
      <c r="F184" s="175" t="s">
        <v>256</v>
      </c>
      <c r="I184" s="151"/>
      <c r="L184" s="32"/>
      <c r="M184" s="152"/>
      <c r="T184" s="56"/>
      <c r="AT184" s="17" t="s">
        <v>195</v>
      </c>
      <c r="AU184" s="17" t="s">
        <v>90</v>
      </c>
    </row>
    <row r="185" spans="2:65" s="12" customFormat="1" ht="11.25">
      <c r="B185" s="155"/>
      <c r="D185" s="149" t="s">
        <v>171</v>
      </c>
      <c r="E185" s="156" t="s">
        <v>1</v>
      </c>
      <c r="F185" s="157" t="s">
        <v>1465</v>
      </c>
      <c r="H185" s="156" t="s">
        <v>1</v>
      </c>
      <c r="I185" s="158"/>
      <c r="L185" s="155"/>
      <c r="M185" s="159"/>
      <c r="T185" s="160"/>
      <c r="AT185" s="156" t="s">
        <v>171</v>
      </c>
      <c r="AU185" s="156" t="s">
        <v>90</v>
      </c>
      <c r="AV185" s="12" t="s">
        <v>88</v>
      </c>
      <c r="AW185" s="12" t="s">
        <v>36</v>
      </c>
      <c r="AX185" s="12" t="s">
        <v>80</v>
      </c>
      <c r="AY185" s="156" t="s">
        <v>158</v>
      </c>
    </row>
    <row r="186" spans="2:65" s="13" customFormat="1" ht="11.25">
      <c r="B186" s="161"/>
      <c r="D186" s="149" t="s">
        <v>171</v>
      </c>
      <c r="E186" s="162" t="s">
        <v>1</v>
      </c>
      <c r="F186" s="163" t="s">
        <v>1486</v>
      </c>
      <c r="H186" s="164">
        <v>164.1</v>
      </c>
      <c r="I186" s="165"/>
      <c r="L186" s="161"/>
      <c r="M186" s="166"/>
      <c r="T186" s="167"/>
      <c r="AT186" s="162" t="s">
        <v>171</v>
      </c>
      <c r="AU186" s="162" t="s">
        <v>90</v>
      </c>
      <c r="AV186" s="13" t="s">
        <v>90</v>
      </c>
      <c r="AW186" s="13" t="s">
        <v>36</v>
      </c>
      <c r="AX186" s="13" t="s">
        <v>80</v>
      </c>
      <c r="AY186" s="162" t="s">
        <v>158</v>
      </c>
    </row>
    <row r="187" spans="2:65" s="14" customFormat="1" ht="11.25">
      <c r="B187" s="168"/>
      <c r="D187" s="149" t="s">
        <v>171</v>
      </c>
      <c r="E187" s="169" t="s">
        <v>1</v>
      </c>
      <c r="F187" s="170" t="s">
        <v>182</v>
      </c>
      <c r="H187" s="171">
        <v>164.1</v>
      </c>
      <c r="I187" s="172"/>
      <c r="L187" s="168"/>
      <c r="M187" s="173"/>
      <c r="T187" s="174"/>
      <c r="AT187" s="169" t="s">
        <v>171</v>
      </c>
      <c r="AU187" s="169" t="s">
        <v>90</v>
      </c>
      <c r="AV187" s="14" t="s">
        <v>165</v>
      </c>
      <c r="AW187" s="14" t="s">
        <v>36</v>
      </c>
      <c r="AX187" s="14" t="s">
        <v>88</v>
      </c>
      <c r="AY187" s="169" t="s">
        <v>158</v>
      </c>
    </row>
    <row r="188" spans="2:65" s="1" customFormat="1" ht="21.75" customHeight="1">
      <c r="B188" s="32"/>
      <c r="C188" s="136" t="s">
        <v>232</v>
      </c>
      <c r="D188" s="136" t="s">
        <v>160</v>
      </c>
      <c r="E188" s="137" t="s">
        <v>1487</v>
      </c>
      <c r="F188" s="138" t="s">
        <v>1488</v>
      </c>
      <c r="G188" s="139" t="s">
        <v>163</v>
      </c>
      <c r="H188" s="140">
        <v>15</v>
      </c>
      <c r="I188" s="141"/>
      <c r="J188" s="142">
        <f>ROUND(I188*H188,2)</f>
        <v>0</v>
      </c>
      <c r="K188" s="138" t="s">
        <v>164</v>
      </c>
      <c r="L188" s="32"/>
      <c r="M188" s="143" t="s">
        <v>1</v>
      </c>
      <c r="N188" s="144" t="s">
        <v>45</v>
      </c>
      <c r="P188" s="145">
        <f>O188*H188</f>
        <v>0</v>
      </c>
      <c r="Q188" s="145">
        <v>6.9999999999999999E-4</v>
      </c>
      <c r="R188" s="145">
        <f>Q188*H188</f>
        <v>1.0500000000000001E-2</v>
      </c>
      <c r="S188" s="145">
        <v>0</v>
      </c>
      <c r="T188" s="146">
        <f>S188*H188</f>
        <v>0</v>
      </c>
      <c r="AR188" s="147" t="s">
        <v>165</v>
      </c>
      <c r="AT188" s="147" t="s">
        <v>160</v>
      </c>
      <c r="AU188" s="147" t="s">
        <v>90</v>
      </c>
      <c r="AY188" s="17" t="s">
        <v>158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88</v>
      </c>
      <c r="BK188" s="148">
        <f>ROUND(I188*H188,2)</f>
        <v>0</v>
      </c>
      <c r="BL188" s="17" t="s">
        <v>165</v>
      </c>
      <c r="BM188" s="147" t="s">
        <v>1489</v>
      </c>
    </row>
    <row r="189" spans="2:65" s="1" customFormat="1" ht="19.5">
      <c r="B189" s="32"/>
      <c r="D189" s="149" t="s">
        <v>167</v>
      </c>
      <c r="F189" s="150" t="s">
        <v>1490</v>
      </c>
      <c r="I189" s="151"/>
      <c r="L189" s="32"/>
      <c r="M189" s="152"/>
      <c r="T189" s="56"/>
      <c r="AT189" s="17" t="s">
        <v>167</v>
      </c>
      <c r="AU189" s="17" t="s">
        <v>90</v>
      </c>
    </row>
    <row r="190" spans="2:65" s="1" customFormat="1" ht="11.25">
      <c r="B190" s="32"/>
      <c r="D190" s="153" t="s">
        <v>169</v>
      </c>
      <c r="F190" s="154" t="s">
        <v>1491</v>
      </c>
      <c r="I190" s="151"/>
      <c r="L190" s="32"/>
      <c r="M190" s="152"/>
      <c r="T190" s="56"/>
      <c r="AT190" s="17" t="s">
        <v>169</v>
      </c>
      <c r="AU190" s="17" t="s">
        <v>90</v>
      </c>
    </row>
    <row r="191" spans="2:65" s="12" customFormat="1" ht="11.25">
      <c r="B191" s="155"/>
      <c r="D191" s="149" t="s">
        <v>171</v>
      </c>
      <c r="E191" s="156" t="s">
        <v>1</v>
      </c>
      <c r="F191" s="157" t="s">
        <v>1492</v>
      </c>
      <c r="H191" s="156" t="s">
        <v>1</v>
      </c>
      <c r="I191" s="158"/>
      <c r="L191" s="155"/>
      <c r="M191" s="159"/>
      <c r="T191" s="160"/>
      <c r="AT191" s="156" t="s">
        <v>171</v>
      </c>
      <c r="AU191" s="156" t="s">
        <v>90</v>
      </c>
      <c r="AV191" s="12" t="s">
        <v>88</v>
      </c>
      <c r="AW191" s="12" t="s">
        <v>36</v>
      </c>
      <c r="AX191" s="12" t="s">
        <v>80</v>
      </c>
      <c r="AY191" s="156" t="s">
        <v>158</v>
      </c>
    </row>
    <row r="192" spans="2:65" s="13" customFormat="1" ht="11.25">
      <c r="B192" s="161"/>
      <c r="D192" s="149" t="s">
        <v>171</v>
      </c>
      <c r="E192" s="162" t="s">
        <v>1</v>
      </c>
      <c r="F192" s="163" t="s">
        <v>1493</v>
      </c>
      <c r="H192" s="164">
        <v>15</v>
      </c>
      <c r="I192" s="165"/>
      <c r="L192" s="161"/>
      <c r="M192" s="166"/>
      <c r="T192" s="167"/>
      <c r="AT192" s="162" t="s">
        <v>171</v>
      </c>
      <c r="AU192" s="162" t="s">
        <v>90</v>
      </c>
      <c r="AV192" s="13" t="s">
        <v>90</v>
      </c>
      <c r="AW192" s="13" t="s">
        <v>36</v>
      </c>
      <c r="AX192" s="13" t="s">
        <v>80</v>
      </c>
      <c r="AY192" s="162" t="s">
        <v>158</v>
      </c>
    </row>
    <row r="193" spans="2:65" s="14" customFormat="1" ht="11.25">
      <c r="B193" s="168"/>
      <c r="D193" s="149" t="s">
        <v>171</v>
      </c>
      <c r="E193" s="169" t="s">
        <v>1</v>
      </c>
      <c r="F193" s="170" t="s">
        <v>182</v>
      </c>
      <c r="H193" s="171">
        <v>15</v>
      </c>
      <c r="I193" s="172"/>
      <c r="L193" s="168"/>
      <c r="M193" s="173"/>
      <c r="T193" s="174"/>
      <c r="AT193" s="169" t="s">
        <v>171</v>
      </c>
      <c r="AU193" s="169" t="s">
        <v>90</v>
      </c>
      <c r="AV193" s="14" t="s">
        <v>165</v>
      </c>
      <c r="AW193" s="14" t="s">
        <v>36</v>
      </c>
      <c r="AX193" s="14" t="s">
        <v>88</v>
      </c>
      <c r="AY193" s="169" t="s">
        <v>158</v>
      </c>
    </row>
    <row r="194" spans="2:65" s="1" customFormat="1" ht="21.75" customHeight="1">
      <c r="B194" s="32"/>
      <c r="C194" s="136" t="s">
        <v>241</v>
      </c>
      <c r="D194" s="136" t="s">
        <v>160</v>
      </c>
      <c r="E194" s="137" t="s">
        <v>1494</v>
      </c>
      <c r="F194" s="138" t="s">
        <v>1495</v>
      </c>
      <c r="G194" s="139" t="s">
        <v>163</v>
      </c>
      <c r="H194" s="140">
        <v>55</v>
      </c>
      <c r="I194" s="141"/>
      <c r="J194" s="142">
        <f>ROUND(I194*H194,2)</f>
        <v>0</v>
      </c>
      <c r="K194" s="138" t="s">
        <v>164</v>
      </c>
      <c r="L194" s="32"/>
      <c r="M194" s="143" t="s">
        <v>1</v>
      </c>
      <c r="N194" s="144" t="s">
        <v>45</v>
      </c>
      <c r="P194" s="145">
        <f>O194*H194</f>
        <v>0</v>
      </c>
      <c r="Q194" s="145">
        <v>7.2000000000000005E-4</v>
      </c>
      <c r="R194" s="145">
        <f>Q194*H194</f>
        <v>3.9600000000000003E-2</v>
      </c>
      <c r="S194" s="145">
        <v>0</v>
      </c>
      <c r="T194" s="146">
        <f>S194*H194</f>
        <v>0</v>
      </c>
      <c r="AR194" s="147" t="s">
        <v>165</v>
      </c>
      <c r="AT194" s="147" t="s">
        <v>160</v>
      </c>
      <c r="AU194" s="147" t="s">
        <v>90</v>
      </c>
      <c r="AY194" s="17" t="s">
        <v>158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88</v>
      </c>
      <c r="BK194" s="148">
        <f>ROUND(I194*H194,2)</f>
        <v>0</v>
      </c>
      <c r="BL194" s="17" t="s">
        <v>165</v>
      </c>
      <c r="BM194" s="147" t="s">
        <v>1496</v>
      </c>
    </row>
    <row r="195" spans="2:65" s="1" customFormat="1" ht="19.5">
      <c r="B195" s="32"/>
      <c r="D195" s="149" t="s">
        <v>167</v>
      </c>
      <c r="F195" s="150" t="s">
        <v>1497</v>
      </c>
      <c r="I195" s="151"/>
      <c r="L195" s="32"/>
      <c r="M195" s="152"/>
      <c r="T195" s="56"/>
      <c r="AT195" s="17" t="s">
        <v>167</v>
      </c>
      <c r="AU195" s="17" t="s">
        <v>90</v>
      </c>
    </row>
    <row r="196" spans="2:65" s="1" customFormat="1" ht="11.25">
      <c r="B196" s="32"/>
      <c r="D196" s="153" t="s">
        <v>169</v>
      </c>
      <c r="F196" s="154" t="s">
        <v>1498</v>
      </c>
      <c r="I196" s="151"/>
      <c r="L196" s="32"/>
      <c r="M196" s="152"/>
      <c r="T196" s="56"/>
      <c r="AT196" s="17" t="s">
        <v>169</v>
      </c>
      <c r="AU196" s="17" t="s">
        <v>90</v>
      </c>
    </row>
    <row r="197" spans="2:65" s="12" customFormat="1" ht="11.25">
      <c r="B197" s="155"/>
      <c r="D197" s="149" t="s">
        <v>171</v>
      </c>
      <c r="E197" s="156" t="s">
        <v>1</v>
      </c>
      <c r="F197" s="157" t="s">
        <v>1499</v>
      </c>
      <c r="H197" s="156" t="s">
        <v>1</v>
      </c>
      <c r="I197" s="158"/>
      <c r="L197" s="155"/>
      <c r="M197" s="159"/>
      <c r="T197" s="160"/>
      <c r="AT197" s="156" t="s">
        <v>171</v>
      </c>
      <c r="AU197" s="156" t="s">
        <v>90</v>
      </c>
      <c r="AV197" s="12" t="s">
        <v>88</v>
      </c>
      <c r="AW197" s="12" t="s">
        <v>36</v>
      </c>
      <c r="AX197" s="12" t="s">
        <v>80</v>
      </c>
      <c r="AY197" s="156" t="s">
        <v>158</v>
      </c>
    </row>
    <row r="198" spans="2:65" s="13" customFormat="1" ht="11.25">
      <c r="B198" s="161"/>
      <c r="D198" s="149" t="s">
        <v>171</v>
      </c>
      <c r="E198" s="162" t="s">
        <v>1</v>
      </c>
      <c r="F198" s="163" t="s">
        <v>1500</v>
      </c>
      <c r="H198" s="164">
        <v>55</v>
      </c>
      <c r="I198" s="165"/>
      <c r="L198" s="161"/>
      <c r="M198" s="166"/>
      <c r="T198" s="167"/>
      <c r="AT198" s="162" t="s">
        <v>171</v>
      </c>
      <c r="AU198" s="162" t="s">
        <v>90</v>
      </c>
      <c r="AV198" s="13" t="s">
        <v>90</v>
      </c>
      <c r="AW198" s="13" t="s">
        <v>36</v>
      </c>
      <c r="AX198" s="13" t="s">
        <v>80</v>
      </c>
      <c r="AY198" s="162" t="s">
        <v>158</v>
      </c>
    </row>
    <row r="199" spans="2:65" s="14" customFormat="1" ht="11.25">
      <c r="B199" s="168"/>
      <c r="D199" s="149" t="s">
        <v>171</v>
      </c>
      <c r="E199" s="169" t="s">
        <v>1</v>
      </c>
      <c r="F199" s="170" t="s">
        <v>182</v>
      </c>
      <c r="H199" s="171">
        <v>55</v>
      </c>
      <c r="I199" s="172"/>
      <c r="L199" s="168"/>
      <c r="M199" s="173"/>
      <c r="T199" s="174"/>
      <c r="AT199" s="169" t="s">
        <v>171</v>
      </c>
      <c r="AU199" s="169" t="s">
        <v>90</v>
      </c>
      <c r="AV199" s="14" t="s">
        <v>165</v>
      </c>
      <c r="AW199" s="14" t="s">
        <v>36</v>
      </c>
      <c r="AX199" s="14" t="s">
        <v>88</v>
      </c>
      <c r="AY199" s="169" t="s">
        <v>158</v>
      </c>
    </row>
    <row r="200" spans="2:65" s="1" customFormat="1" ht="16.5" customHeight="1">
      <c r="B200" s="32"/>
      <c r="C200" s="136" t="s">
        <v>250</v>
      </c>
      <c r="D200" s="136" t="s">
        <v>160</v>
      </c>
      <c r="E200" s="137" t="s">
        <v>1501</v>
      </c>
      <c r="F200" s="138" t="s">
        <v>1502</v>
      </c>
      <c r="G200" s="139" t="s">
        <v>163</v>
      </c>
      <c r="H200" s="140">
        <v>15</v>
      </c>
      <c r="I200" s="141"/>
      <c r="J200" s="142">
        <f>ROUND(I200*H200,2)</f>
        <v>0</v>
      </c>
      <c r="K200" s="138" t="s">
        <v>164</v>
      </c>
      <c r="L200" s="32"/>
      <c r="M200" s="143" t="s">
        <v>1</v>
      </c>
      <c r="N200" s="144" t="s">
        <v>45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165</v>
      </c>
      <c r="AT200" s="147" t="s">
        <v>160</v>
      </c>
      <c r="AU200" s="147" t="s">
        <v>90</v>
      </c>
      <c r="AY200" s="17" t="s">
        <v>158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88</v>
      </c>
      <c r="BK200" s="148">
        <f>ROUND(I200*H200,2)</f>
        <v>0</v>
      </c>
      <c r="BL200" s="17" t="s">
        <v>165</v>
      </c>
      <c r="BM200" s="147" t="s">
        <v>1503</v>
      </c>
    </row>
    <row r="201" spans="2:65" s="1" customFormat="1" ht="29.25">
      <c r="B201" s="32"/>
      <c r="D201" s="149" t="s">
        <v>167</v>
      </c>
      <c r="F201" s="150" t="s">
        <v>1504</v>
      </c>
      <c r="I201" s="151"/>
      <c r="L201" s="32"/>
      <c r="M201" s="152"/>
      <c r="T201" s="56"/>
      <c r="AT201" s="17" t="s">
        <v>167</v>
      </c>
      <c r="AU201" s="17" t="s">
        <v>90</v>
      </c>
    </row>
    <row r="202" spans="2:65" s="1" customFormat="1" ht="11.25">
      <c r="B202" s="32"/>
      <c r="D202" s="153" t="s">
        <v>169</v>
      </c>
      <c r="F202" s="154" t="s">
        <v>1505</v>
      </c>
      <c r="I202" s="151"/>
      <c r="L202" s="32"/>
      <c r="M202" s="152"/>
      <c r="T202" s="56"/>
      <c r="AT202" s="17" t="s">
        <v>169</v>
      </c>
      <c r="AU202" s="17" t="s">
        <v>90</v>
      </c>
    </row>
    <row r="203" spans="2:65" s="1" customFormat="1" ht="21.75" customHeight="1">
      <c r="B203" s="32"/>
      <c r="C203" s="136" t="s">
        <v>259</v>
      </c>
      <c r="D203" s="136" t="s">
        <v>160</v>
      </c>
      <c r="E203" s="137" t="s">
        <v>1506</v>
      </c>
      <c r="F203" s="138" t="s">
        <v>1507</v>
      </c>
      <c r="G203" s="139" t="s">
        <v>163</v>
      </c>
      <c r="H203" s="140">
        <v>55</v>
      </c>
      <c r="I203" s="141"/>
      <c r="J203" s="142">
        <f>ROUND(I203*H203,2)</f>
        <v>0</v>
      </c>
      <c r="K203" s="138" t="s">
        <v>164</v>
      </c>
      <c r="L203" s="32"/>
      <c r="M203" s="143" t="s">
        <v>1</v>
      </c>
      <c r="N203" s="144" t="s">
        <v>45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165</v>
      </c>
      <c r="AT203" s="147" t="s">
        <v>160</v>
      </c>
      <c r="AU203" s="147" t="s">
        <v>90</v>
      </c>
      <c r="AY203" s="17" t="s">
        <v>158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88</v>
      </c>
      <c r="BK203" s="148">
        <f>ROUND(I203*H203,2)</f>
        <v>0</v>
      </c>
      <c r="BL203" s="17" t="s">
        <v>165</v>
      </c>
      <c r="BM203" s="147" t="s">
        <v>1508</v>
      </c>
    </row>
    <row r="204" spans="2:65" s="1" customFormat="1" ht="29.25">
      <c r="B204" s="32"/>
      <c r="D204" s="149" t="s">
        <v>167</v>
      </c>
      <c r="F204" s="150" t="s">
        <v>1509</v>
      </c>
      <c r="I204" s="151"/>
      <c r="L204" s="32"/>
      <c r="M204" s="152"/>
      <c r="T204" s="56"/>
      <c r="AT204" s="17" t="s">
        <v>167</v>
      </c>
      <c r="AU204" s="17" t="s">
        <v>90</v>
      </c>
    </row>
    <row r="205" spans="2:65" s="1" customFormat="1" ht="11.25">
      <c r="B205" s="32"/>
      <c r="D205" s="153" t="s">
        <v>169</v>
      </c>
      <c r="F205" s="154" t="s">
        <v>1510</v>
      </c>
      <c r="I205" s="151"/>
      <c r="L205" s="32"/>
      <c r="M205" s="152"/>
      <c r="T205" s="56"/>
      <c r="AT205" s="17" t="s">
        <v>169</v>
      </c>
      <c r="AU205" s="17" t="s">
        <v>90</v>
      </c>
    </row>
    <row r="206" spans="2:65" s="1" customFormat="1" ht="21.75" customHeight="1">
      <c r="B206" s="32"/>
      <c r="C206" s="136" t="s">
        <v>266</v>
      </c>
      <c r="D206" s="136" t="s">
        <v>160</v>
      </c>
      <c r="E206" s="137" t="s">
        <v>1511</v>
      </c>
      <c r="F206" s="138" t="s">
        <v>1512</v>
      </c>
      <c r="G206" s="139" t="s">
        <v>163</v>
      </c>
      <c r="H206" s="140">
        <v>48</v>
      </c>
      <c r="I206" s="141"/>
      <c r="J206" s="142">
        <f>ROUND(I206*H206,2)</f>
        <v>0</v>
      </c>
      <c r="K206" s="138" t="s">
        <v>164</v>
      </c>
      <c r="L206" s="32"/>
      <c r="M206" s="143" t="s">
        <v>1</v>
      </c>
      <c r="N206" s="144" t="s">
        <v>45</v>
      </c>
      <c r="P206" s="145">
        <f>O206*H206</f>
        <v>0</v>
      </c>
      <c r="Q206" s="145">
        <v>7.9000000000000001E-4</v>
      </c>
      <c r="R206" s="145">
        <f>Q206*H206</f>
        <v>3.7920000000000002E-2</v>
      </c>
      <c r="S206" s="145">
        <v>0</v>
      </c>
      <c r="T206" s="146">
        <f>S206*H206</f>
        <v>0</v>
      </c>
      <c r="AR206" s="147" t="s">
        <v>165</v>
      </c>
      <c r="AT206" s="147" t="s">
        <v>160</v>
      </c>
      <c r="AU206" s="147" t="s">
        <v>90</v>
      </c>
      <c r="AY206" s="17" t="s">
        <v>158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88</v>
      </c>
      <c r="BK206" s="148">
        <f>ROUND(I206*H206,2)</f>
        <v>0</v>
      </c>
      <c r="BL206" s="17" t="s">
        <v>165</v>
      </c>
      <c r="BM206" s="147" t="s">
        <v>1513</v>
      </c>
    </row>
    <row r="207" spans="2:65" s="1" customFormat="1" ht="19.5">
      <c r="B207" s="32"/>
      <c r="D207" s="149" t="s">
        <v>167</v>
      </c>
      <c r="F207" s="150" t="s">
        <v>1514</v>
      </c>
      <c r="I207" s="151"/>
      <c r="L207" s="32"/>
      <c r="M207" s="152"/>
      <c r="T207" s="56"/>
      <c r="AT207" s="17" t="s">
        <v>167</v>
      </c>
      <c r="AU207" s="17" t="s">
        <v>90</v>
      </c>
    </row>
    <row r="208" spans="2:65" s="1" customFormat="1" ht="11.25">
      <c r="B208" s="32"/>
      <c r="D208" s="153" t="s">
        <v>169</v>
      </c>
      <c r="F208" s="154" t="s">
        <v>1515</v>
      </c>
      <c r="I208" s="151"/>
      <c r="L208" s="32"/>
      <c r="M208" s="152"/>
      <c r="T208" s="56"/>
      <c r="AT208" s="17" t="s">
        <v>169</v>
      </c>
      <c r="AU208" s="17" t="s">
        <v>90</v>
      </c>
    </row>
    <row r="209" spans="2:65" s="12" customFormat="1" ht="11.25">
      <c r="B209" s="155"/>
      <c r="D209" s="149" t="s">
        <v>171</v>
      </c>
      <c r="E209" s="156" t="s">
        <v>1</v>
      </c>
      <c r="F209" s="157" t="s">
        <v>1516</v>
      </c>
      <c r="H209" s="156" t="s">
        <v>1</v>
      </c>
      <c r="I209" s="158"/>
      <c r="L209" s="155"/>
      <c r="M209" s="159"/>
      <c r="T209" s="160"/>
      <c r="AT209" s="156" t="s">
        <v>171</v>
      </c>
      <c r="AU209" s="156" t="s">
        <v>90</v>
      </c>
      <c r="AV209" s="12" t="s">
        <v>88</v>
      </c>
      <c r="AW209" s="12" t="s">
        <v>36</v>
      </c>
      <c r="AX209" s="12" t="s">
        <v>80</v>
      </c>
      <c r="AY209" s="156" t="s">
        <v>158</v>
      </c>
    </row>
    <row r="210" spans="2:65" s="13" customFormat="1" ht="11.25">
      <c r="B210" s="161"/>
      <c r="D210" s="149" t="s">
        <v>171</v>
      </c>
      <c r="E210" s="162" t="s">
        <v>1</v>
      </c>
      <c r="F210" s="163" t="s">
        <v>1517</v>
      </c>
      <c r="H210" s="164">
        <v>48</v>
      </c>
      <c r="I210" s="165"/>
      <c r="L210" s="161"/>
      <c r="M210" s="166"/>
      <c r="T210" s="167"/>
      <c r="AT210" s="162" t="s">
        <v>171</v>
      </c>
      <c r="AU210" s="162" t="s">
        <v>90</v>
      </c>
      <c r="AV210" s="13" t="s">
        <v>90</v>
      </c>
      <c r="AW210" s="13" t="s">
        <v>36</v>
      </c>
      <c r="AX210" s="13" t="s">
        <v>80</v>
      </c>
      <c r="AY210" s="162" t="s">
        <v>158</v>
      </c>
    </row>
    <row r="211" spans="2:65" s="14" customFormat="1" ht="11.25">
      <c r="B211" s="168"/>
      <c r="D211" s="149" t="s">
        <v>171</v>
      </c>
      <c r="E211" s="169" t="s">
        <v>1</v>
      </c>
      <c r="F211" s="170" t="s">
        <v>182</v>
      </c>
      <c r="H211" s="171">
        <v>48</v>
      </c>
      <c r="I211" s="172"/>
      <c r="L211" s="168"/>
      <c r="M211" s="173"/>
      <c r="T211" s="174"/>
      <c r="AT211" s="169" t="s">
        <v>171</v>
      </c>
      <c r="AU211" s="169" t="s">
        <v>90</v>
      </c>
      <c r="AV211" s="14" t="s">
        <v>165</v>
      </c>
      <c r="AW211" s="14" t="s">
        <v>36</v>
      </c>
      <c r="AX211" s="14" t="s">
        <v>88</v>
      </c>
      <c r="AY211" s="169" t="s">
        <v>158</v>
      </c>
    </row>
    <row r="212" spans="2:65" s="1" customFormat="1" ht="24.2" customHeight="1">
      <c r="B212" s="32"/>
      <c r="C212" s="136" t="s">
        <v>274</v>
      </c>
      <c r="D212" s="136" t="s">
        <v>160</v>
      </c>
      <c r="E212" s="137" t="s">
        <v>1518</v>
      </c>
      <c r="F212" s="138" t="s">
        <v>1519</v>
      </c>
      <c r="G212" s="139" t="s">
        <v>163</v>
      </c>
      <c r="H212" s="140">
        <v>331.2</v>
      </c>
      <c r="I212" s="141"/>
      <c r="J212" s="142">
        <f>ROUND(I212*H212,2)</f>
        <v>0</v>
      </c>
      <c r="K212" s="138" t="s">
        <v>164</v>
      </c>
      <c r="L212" s="32"/>
      <c r="M212" s="143" t="s">
        <v>1</v>
      </c>
      <c r="N212" s="144" t="s">
        <v>45</v>
      </c>
      <c r="P212" s="145">
        <f>O212*H212</f>
        <v>0</v>
      </c>
      <c r="Q212" s="145">
        <v>1.1199999999999999E-3</v>
      </c>
      <c r="R212" s="145">
        <f>Q212*H212</f>
        <v>0.37094399999999994</v>
      </c>
      <c r="S212" s="145">
        <v>0</v>
      </c>
      <c r="T212" s="146">
        <f>S212*H212</f>
        <v>0</v>
      </c>
      <c r="AR212" s="147" t="s">
        <v>165</v>
      </c>
      <c r="AT212" s="147" t="s">
        <v>160</v>
      </c>
      <c r="AU212" s="147" t="s">
        <v>90</v>
      </c>
      <c r="AY212" s="17" t="s">
        <v>158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88</v>
      </c>
      <c r="BK212" s="148">
        <f>ROUND(I212*H212,2)</f>
        <v>0</v>
      </c>
      <c r="BL212" s="17" t="s">
        <v>165</v>
      </c>
      <c r="BM212" s="147" t="s">
        <v>1520</v>
      </c>
    </row>
    <row r="213" spans="2:65" s="1" customFormat="1" ht="19.5">
      <c r="B213" s="32"/>
      <c r="D213" s="149" t="s">
        <v>167</v>
      </c>
      <c r="F213" s="150" t="s">
        <v>1521</v>
      </c>
      <c r="I213" s="151"/>
      <c r="L213" s="32"/>
      <c r="M213" s="152"/>
      <c r="T213" s="56"/>
      <c r="AT213" s="17" t="s">
        <v>167</v>
      </c>
      <c r="AU213" s="17" t="s">
        <v>90</v>
      </c>
    </row>
    <row r="214" spans="2:65" s="1" customFormat="1" ht="11.25">
      <c r="B214" s="32"/>
      <c r="D214" s="153" t="s">
        <v>169</v>
      </c>
      <c r="F214" s="154" t="s">
        <v>1522</v>
      </c>
      <c r="I214" s="151"/>
      <c r="L214" s="32"/>
      <c r="M214" s="152"/>
      <c r="T214" s="56"/>
      <c r="AT214" s="17" t="s">
        <v>169</v>
      </c>
      <c r="AU214" s="17" t="s">
        <v>90</v>
      </c>
    </row>
    <row r="215" spans="2:65" s="12" customFormat="1" ht="11.25">
      <c r="B215" s="155"/>
      <c r="D215" s="149" t="s">
        <v>171</v>
      </c>
      <c r="E215" s="156" t="s">
        <v>1</v>
      </c>
      <c r="F215" s="157" t="s">
        <v>1523</v>
      </c>
      <c r="H215" s="156" t="s">
        <v>1</v>
      </c>
      <c r="I215" s="158"/>
      <c r="L215" s="155"/>
      <c r="M215" s="159"/>
      <c r="T215" s="160"/>
      <c r="AT215" s="156" t="s">
        <v>171</v>
      </c>
      <c r="AU215" s="156" t="s">
        <v>90</v>
      </c>
      <c r="AV215" s="12" t="s">
        <v>88</v>
      </c>
      <c r="AW215" s="12" t="s">
        <v>36</v>
      </c>
      <c r="AX215" s="12" t="s">
        <v>80</v>
      </c>
      <c r="AY215" s="156" t="s">
        <v>158</v>
      </c>
    </row>
    <row r="216" spans="2:65" s="13" customFormat="1" ht="11.25">
      <c r="B216" s="161"/>
      <c r="D216" s="149" t="s">
        <v>171</v>
      </c>
      <c r="E216" s="162" t="s">
        <v>1</v>
      </c>
      <c r="F216" s="163" t="s">
        <v>1524</v>
      </c>
      <c r="H216" s="164">
        <v>331.2</v>
      </c>
      <c r="I216" s="165"/>
      <c r="L216" s="161"/>
      <c r="M216" s="166"/>
      <c r="T216" s="167"/>
      <c r="AT216" s="162" t="s">
        <v>171</v>
      </c>
      <c r="AU216" s="162" t="s">
        <v>90</v>
      </c>
      <c r="AV216" s="13" t="s">
        <v>90</v>
      </c>
      <c r="AW216" s="13" t="s">
        <v>36</v>
      </c>
      <c r="AX216" s="13" t="s">
        <v>80</v>
      </c>
      <c r="AY216" s="162" t="s">
        <v>158</v>
      </c>
    </row>
    <row r="217" spans="2:65" s="14" customFormat="1" ht="11.25">
      <c r="B217" s="168"/>
      <c r="D217" s="149" t="s">
        <v>171</v>
      </c>
      <c r="E217" s="169" t="s">
        <v>1</v>
      </c>
      <c r="F217" s="170" t="s">
        <v>182</v>
      </c>
      <c r="H217" s="171">
        <v>331.2</v>
      </c>
      <c r="I217" s="172"/>
      <c r="L217" s="168"/>
      <c r="M217" s="173"/>
      <c r="T217" s="174"/>
      <c r="AT217" s="169" t="s">
        <v>171</v>
      </c>
      <c r="AU217" s="169" t="s">
        <v>90</v>
      </c>
      <c r="AV217" s="14" t="s">
        <v>165</v>
      </c>
      <c r="AW217" s="14" t="s">
        <v>36</v>
      </c>
      <c r="AX217" s="14" t="s">
        <v>88</v>
      </c>
      <c r="AY217" s="169" t="s">
        <v>158</v>
      </c>
    </row>
    <row r="218" spans="2:65" s="1" customFormat="1" ht="24.2" customHeight="1">
      <c r="B218" s="32"/>
      <c r="C218" s="136" t="s">
        <v>8</v>
      </c>
      <c r="D218" s="136" t="s">
        <v>160</v>
      </c>
      <c r="E218" s="137" t="s">
        <v>1525</v>
      </c>
      <c r="F218" s="138" t="s">
        <v>1526</v>
      </c>
      <c r="G218" s="139" t="s">
        <v>163</v>
      </c>
      <c r="H218" s="140">
        <v>48</v>
      </c>
      <c r="I218" s="141"/>
      <c r="J218" s="142">
        <f>ROUND(I218*H218,2)</f>
        <v>0</v>
      </c>
      <c r="K218" s="138" t="s">
        <v>164</v>
      </c>
      <c r="L218" s="32"/>
      <c r="M218" s="143" t="s">
        <v>1</v>
      </c>
      <c r="N218" s="144" t="s">
        <v>45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165</v>
      </c>
      <c r="AT218" s="147" t="s">
        <v>160</v>
      </c>
      <c r="AU218" s="147" t="s">
        <v>90</v>
      </c>
      <c r="AY218" s="17" t="s">
        <v>158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88</v>
      </c>
      <c r="BK218" s="148">
        <f>ROUND(I218*H218,2)</f>
        <v>0</v>
      </c>
      <c r="BL218" s="17" t="s">
        <v>165</v>
      </c>
      <c r="BM218" s="147" t="s">
        <v>1527</v>
      </c>
    </row>
    <row r="219" spans="2:65" s="1" customFormat="1" ht="29.25">
      <c r="B219" s="32"/>
      <c r="D219" s="149" t="s">
        <v>167</v>
      </c>
      <c r="F219" s="150" t="s">
        <v>1528</v>
      </c>
      <c r="I219" s="151"/>
      <c r="L219" s="32"/>
      <c r="M219" s="152"/>
      <c r="T219" s="56"/>
      <c r="AT219" s="17" t="s">
        <v>167</v>
      </c>
      <c r="AU219" s="17" t="s">
        <v>90</v>
      </c>
    </row>
    <row r="220" spans="2:65" s="1" customFormat="1" ht="11.25">
      <c r="B220" s="32"/>
      <c r="D220" s="153" t="s">
        <v>169</v>
      </c>
      <c r="F220" s="154" t="s">
        <v>1529</v>
      </c>
      <c r="I220" s="151"/>
      <c r="L220" s="32"/>
      <c r="M220" s="152"/>
      <c r="T220" s="56"/>
      <c r="AT220" s="17" t="s">
        <v>169</v>
      </c>
      <c r="AU220" s="17" t="s">
        <v>90</v>
      </c>
    </row>
    <row r="221" spans="2:65" s="1" customFormat="1" ht="24.2" customHeight="1">
      <c r="B221" s="32"/>
      <c r="C221" s="136" t="s">
        <v>295</v>
      </c>
      <c r="D221" s="136" t="s">
        <v>160</v>
      </c>
      <c r="E221" s="137" t="s">
        <v>1530</v>
      </c>
      <c r="F221" s="138" t="s">
        <v>1531</v>
      </c>
      <c r="G221" s="139" t="s">
        <v>163</v>
      </c>
      <c r="H221" s="140">
        <v>331.2</v>
      </c>
      <c r="I221" s="141"/>
      <c r="J221" s="142">
        <f>ROUND(I221*H221,2)</f>
        <v>0</v>
      </c>
      <c r="K221" s="138" t="s">
        <v>164</v>
      </c>
      <c r="L221" s="32"/>
      <c r="M221" s="143" t="s">
        <v>1</v>
      </c>
      <c r="N221" s="144" t="s">
        <v>45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AR221" s="147" t="s">
        <v>165</v>
      </c>
      <c r="AT221" s="147" t="s">
        <v>160</v>
      </c>
      <c r="AU221" s="147" t="s">
        <v>90</v>
      </c>
      <c r="AY221" s="17" t="s">
        <v>158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88</v>
      </c>
      <c r="BK221" s="148">
        <f>ROUND(I221*H221,2)</f>
        <v>0</v>
      </c>
      <c r="BL221" s="17" t="s">
        <v>165</v>
      </c>
      <c r="BM221" s="147" t="s">
        <v>1532</v>
      </c>
    </row>
    <row r="222" spans="2:65" s="1" customFormat="1" ht="29.25">
      <c r="B222" s="32"/>
      <c r="D222" s="149" t="s">
        <v>167</v>
      </c>
      <c r="F222" s="150" t="s">
        <v>1533</v>
      </c>
      <c r="I222" s="151"/>
      <c r="L222" s="32"/>
      <c r="M222" s="152"/>
      <c r="T222" s="56"/>
      <c r="AT222" s="17" t="s">
        <v>167</v>
      </c>
      <c r="AU222" s="17" t="s">
        <v>90</v>
      </c>
    </row>
    <row r="223" spans="2:65" s="1" customFormat="1" ht="11.25">
      <c r="B223" s="32"/>
      <c r="D223" s="153" t="s">
        <v>169</v>
      </c>
      <c r="F223" s="154" t="s">
        <v>1534</v>
      </c>
      <c r="I223" s="151"/>
      <c r="L223" s="32"/>
      <c r="M223" s="152"/>
      <c r="T223" s="56"/>
      <c r="AT223" s="17" t="s">
        <v>169</v>
      </c>
      <c r="AU223" s="17" t="s">
        <v>90</v>
      </c>
    </row>
    <row r="224" spans="2:65" s="1" customFormat="1" ht="37.9" customHeight="1">
      <c r="B224" s="32"/>
      <c r="C224" s="136" t="s">
        <v>304</v>
      </c>
      <c r="D224" s="136" t="s">
        <v>160</v>
      </c>
      <c r="E224" s="137" t="s">
        <v>1535</v>
      </c>
      <c r="F224" s="138" t="s">
        <v>268</v>
      </c>
      <c r="G224" s="139" t="s">
        <v>269</v>
      </c>
      <c r="H224" s="140">
        <v>1</v>
      </c>
      <c r="I224" s="141"/>
      <c r="J224" s="142">
        <f>ROUND(I224*H224,2)</f>
        <v>0</v>
      </c>
      <c r="K224" s="138" t="s">
        <v>270</v>
      </c>
      <c r="L224" s="32"/>
      <c r="M224" s="143" t="s">
        <v>1</v>
      </c>
      <c r="N224" s="144" t="s">
        <v>45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165</v>
      </c>
      <c r="AT224" s="147" t="s">
        <v>160</v>
      </c>
      <c r="AU224" s="147" t="s">
        <v>90</v>
      </c>
      <c r="AY224" s="17" t="s">
        <v>158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88</v>
      </c>
      <c r="BK224" s="148">
        <f>ROUND(I224*H224,2)</f>
        <v>0</v>
      </c>
      <c r="BL224" s="17" t="s">
        <v>165</v>
      </c>
      <c r="BM224" s="147" t="s">
        <v>1536</v>
      </c>
    </row>
    <row r="225" spans="2:65" s="1" customFormat="1" ht="29.25">
      <c r="B225" s="32"/>
      <c r="D225" s="149" t="s">
        <v>195</v>
      </c>
      <c r="F225" s="175" t="s">
        <v>1537</v>
      </c>
      <c r="I225" s="151"/>
      <c r="L225" s="32"/>
      <c r="M225" s="152"/>
      <c r="T225" s="56"/>
      <c r="AT225" s="17" t="s">
        <v>195</v>
      </c>
      <c r="AU225" s="17" t="s">
        <v>90</v>
      </c>
    </row>
    <row r="226" spans="2:65" s="13" customFormat="1" ht="11.25">
      <c r="B226" s="161"/>
      <c r="D226" s="149" t="s">
        <v>171</v>
      </c>
      <c r="E226" s="162" t="s">
        <v>1</v>
      </c>
      <c r="F226" s="163" t="s">
        <v>88</v>
      </c>
      <c r="H226" s="164">
        <v>1</v>
      </c>
      <c r="I226" s="165"/>
      <c r="L226" s="161"/>
      <c r="M226" s="166"/>
      <c r="T226" s="167"/>
      <c r="AT226" s="162" t="s">
        <v>171</v>
      </c>
      <c r="AU226" s="162" t="s">
        <v>90</v>
      </c>
      <c r="AV226" s="13" t="s">
        <v>90</v>
      </c>
      <c r="AW226" s="13" t="s">
        <v>36</v>
      </c>
      <c r="AX226" s="13" t="s">
        <v>80</v>
      </c>
      <c r="AY226" s="162" t="s">
        <v>158</v>
      </c>
    </row>
    <row r="227" spans="2:65" s="14" customFormat="1" ht="11.25">
      <c r="B227" s="168"/>
      <c r="D227" s="149" t="s">
        <v>171</v>
      </c>
      <c r="E227" s="169" t="s">
        <v>1</v>
      </c>
      <c r="F227" s="170" t="s">
        <v>182</v>
      </c>
      <c r="H227" s="171">
        <v>1</v>
      </c>
      <c r="I227" s="172"/>
      <c r="L227" s="168"/>
      <c r="M227" s="173"/>
      <c r="T227" s="174"/>
      <c r="AT227" s="169" t="s">
        <v>171</v>
      </c>
      <c r="AU227" s="169" t="s">
        <v>90</v>
      </c>
      <c r="AV227" s="14" t="s">
        <v>165</v>
      </c>
      <c r="AW227" s="14" t="s">
        <v>36</v>
      </c>
      <c r="AX227" s="14" t="s">
        <v>88</v>
      </c>
      <c r="AY227" s="169" t="s">
        <v>158</v>
      </c>
    </row>
    <row r="228" spans="2:65" s="1" customFormat="1" ht="37.9" customHeight="1">
      <c r="B228" s="32"/>
      <c r="C228" s="136" t="s">
        <v>311</v>
      </c>
      <c r="D228" s="136" t="s">
        <v>160</v>
      </c>
      <c r="E228" s="137" t="s">
        <v>1281</v>
      </c>
      <c r="F228" s="138" t="s">
        <v>1282</v>
      </c>
      <c r="G228" s="139" t="s">
        <v>215</v>
      </c>
      <c r="H228" s="140">
        <v>291.93</v>
      </c>
      <c r="I228" s="141"/>
      <c r="J228" s="142">
        <f>ROUND(I228*H228,2)</f>
        <v>0</v>
      </c>
      <c r="K228" s="138" t="s">
        <v>164</v>
      </c>
      <c r="L228" s="32"/>
      <c r="M228" s="143" t="s">
        <v>1</v>
      </c>
      <c r="N228" s="144" t="s">
        <v>45</v>
      </c>
      <c r="P228" s="145">
        <f>O228*H228</f>
        <v>0</v>
      </c>
      <c r="Q228" s="145">
        <v>0</v>
      </c>
      <c r="R228" s="145">
        <f>Q228*H228</f>
        <v>0</v>
      </c>
      <c r="S228" s="145">
        <v>0</v>
      </c>
      <c r="T228" s="146">
        <f>S228*H228</f>
        <v>0</v>
      </c>
      <c r="AR228" s="147" t="s">
        <v>165</v>
      </c>
      <c r="AT228" s="147" t="s">
        <v>160</v>
      </c>
      <c r="AU228" s="147" t="s">
        <v>90</v>
      </c>
      <c r="AY228" s="17" t="s">
        <v>158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88</v>
      </c>
      <c r="BK228" s="148">
        <f>ROUND(I228*H228,2)</f>
        <v>0</v>
      </c>
      <c r="BL228" s="17" t="s">
        <v>165</v>
      </c>
      <c r="BM228" s="147" t="s">
        <v>1538</v>
      </c>
    </row>
    <row r="229" spans="2:65" s="1" customFormat="1" ht="39">
      <c r="B229" s="32"/>
      <c r="D229" s="149" t="s">
        <v>167</v>
      </c>
      <c r="F229" s="150" t="s">
        <v>1284</v>
      </c>
      <c r="I229" s="151"/>
      <c r="L229" s="32"/>
      <c r="M229" s="152"/>
      <c r="T229" s="56"/>
      <c r="AT229" s="17" t="s">
        <v>167</v>
      </c>
      <c r="AU229" s="17" t="s">
        <v>90</v>
      </c>
    </row>
    <row r="230" spans="2:65" s="1" customFormat="1" ht="11.25">
      <c r="B230" s="32"/>
      <c r="D230" s="153" t="s">
        <v>169</v>
      </c>
      <c r="F230" s="154" t="s">
        <v>1285</v>
      </c>
      <c r="I230" s="151"/>
      <c r="L230" s="32"/>
      <c r="M230" s="152"/>
      <c r="T230" s="56"/>
      <c r="AT230" s="17" t="s">
        <v>169</v>
      </c>
      <c r="AU230" s="17" t="s">
        <v>90</v>
      </c>
    </row>
    <row r="231" spans="2:65" s="1" customFormat="1" ht="19.5">
      <c r="B231" s="32"/>
      <c r="D231" s="149" t="s">
        <v>195</v>
      </c>
      <c r="F231" s="175" t="s">
        <v>256</v>
      </c>
      <c r="I231" s="151"/>
      <c r="L231" s="32"/>
      <c r="M231" s="152"/>
      <c r="T231" s="56"/>
      <c r="AT231" s="17" t="s">
        <v>195</v>
      </c>
      <c r="AU231" s="17" t="s">
        <v>90</v>
      </c>
    </row>
    <row r="232" spans="2:65" s="12" customFormat="1" ht="11.25">
      <c r="B232" s="155"/>
      <c r="D232" s="149" t="s">
        <v>171</v>
      </c>
      <c r="E232" s="156" t="s">
        <v>1</v>
      </c>
      <c r="F232" s="157" t="s">
        <v>1539</v>
      </c>
      <c r="H232" s="156" t="s">
        <v>1</v>
      </c>
      <c r="I232" s="158"/>
      <c r="L232" s="155"/>
      <c r="M232" s="159"/>
      <c r="T232" s="160"/>
      <c r="AT232" s="156" t="s">
        <v>171</v>
      </c>
      <c r="AU232" s="156" t="s">
        <v>90</v>
      </c>
      <c r="AV232" s="12" t="s">
        <v>88</v>
      </c>
      <c r="AW232" s="12" t="s">
        <v>36</v>
      </c>
      <c r="AX232" s="12" t="s">
        <v>80</v>
      </c>
      <c r="AY232" s="156" t="s">
        <v>158</v>
      </c>
    </row>
    <row r="233" spans="2:65" s="13" customFormat="1" ht="11.25">
      <c r="B233" s="161"/>
      <c r="D233" s="149" t="s">
        <v>171</v>
      </c>
      <c r="E233" s="162" t="s">
        <v>1</v>
      </c>
      <c r="F233" s="163" t="s">
        <v>1540</v>
      </c>
      <c r="H233" s="164">
        <v>127.21</v>
      </c>
      <c r="I233" s="165"/>
      <c r="L233" s="161"/>
      <c r="M233" s="166"/>
      <c r="T233" s="167"/>
      <c r="AT233" s="162" t="s">
        <v>171</v>
      </c>
      <c r="AU233" s="162" t="s">
        <v>90</v>
      </c>
      <c r="AV233" s="13" t="s">
        <v>90</v>
      </c>
      <c r="AW233" s="13" t="s">
        <v>36</v>
      </c>
      <c r="AX233" s="13" t="s">
        <v>80</v>
      </c>
      <c r="AY233" s="162" t="s">
        <v>158</v>
      </c>
    </row>
    <row r="234" spans="2:65" s="12" customFormat="1" ht="11.25">
      <c r="B234" s="155"/>
      <c r="D234" s="149" t="s">
        <v>171</v>
      </c>
      <c r="E234" s="156" t="s">
        <v>1</v>
      </c>
      <c r="F234" s="157" t="s">
        <v>1288</v>
      </c>
      <c r="H234" s="156" t="s">
        <v>1</v>
      </c>
      <c r="I234" s="158"/>
      <c r="L234" s="155"/>
      <c r="M234" s="159"/>
      <c r="T234" s="160"/>
      <c r="AT234" s="156" t="s">
        <v>171</v>
      </c>
      <c r="AU234" s="156" t="s">
        <v>90</v>
      </c>
      <c r="AV234" s="12" t="s">
        <v>88</v>
      </c>
      <c r="AW234" s="12" t="s">
        <v>36</v>
      </c>
      <c r="AX234" s="12" t="s">
        <v>80</v>
      </c>
      <c r="AY234" s="156" t="s">
        <v>158</v>
      </c>
    </row>
    <row r="235" spans="2:65" s="13" customFormat="1" ht="11.25">
      <c r="B235" s="161"/>
      <c r="D235" s="149" t="s">
        <v>171</v>
      </c>
      <c r="E235" s="162" t="s">
        <v>1</v>
      </c>
      <c r="F235" s="163" t="s">
        <v>1541</v>
      </c>
      <c r="H235" s="164">
        <v>164.72</v>
      </c>
      <c r="I235" s="165"/>
      <c r="L235" s="161"/>
      <c r="M235" s="166"/>
      <c r="T235" s="167"/>
      <c r="AT235" s="162" t="s">
        <v>171</v>
      </c>
      <c r="AU235" s="162" t="s">
        <v>90</v>
      </c>
      <c r="AV235" s="13" t="s">
        <v>90</v>
      </c>
      <c r="AW235" s="13" t="s">
        <v>36</v>
      </c>
      <c r="AX235" s="13" t="s">
        <v>80</v>
      </c>
      <c r="AY235" s="162" t="s">
        <v>158</v>
      </c>
    </row>
    <row r="236" spans="2:65" s="14" customFormat="1" ht="11.25">
      <c r="B236" s="168"/>
      <c r="D236" s="149" t="s">
        <v>171</v>
      </c>
      <c r="E236" s="169" t="s">
        <v>1</v>
      </c>
      <c r="F236" s="170" t="s">
        <v>182</v>
      </c>
      <c r="H236" s="171">
        <v>291.93</v>
      </c>
      <c r="I236" s="172"/>
      <c r="L236" s="168"/>
      <c r="M236" s="173"/>
      <c r="T236" s="174"/>
      <c r="AT236" s="169" t="s">
        <v>171</v>
      </c>
      <c r="AU236" s="169" t="s">
        <v>90</v>
      </c>
      <c r="AV236" s="14" t="s">
        <v>165</v>
      </c>
      <c r="AW236" s="14" t="s">
        <v>36</v>
      </c>
      <c r="AX236" s="14" t="s">
        <v>88</v>
      </c>
      <c r="AY236" s="169" t="s">
        <v>158</v>
      </c>
    </row>
    <row r="237" spans="2:65" s="1" customFormat="1" ht="37.9" customHeight="1">
      <c r="B237" s="32"/>
      <c r="C237" s="136" t="s">
        <v>318</v>
      </c>
      <c r="D237" s="136" t="s">
        <v>160</v>
      </c>
      <c r="E237" s="137" t="s">
        <v>285</v>
      </c>
      <c r="F237" s="138" t="s">
        <v>286</v>
      </c>
      <c r="G237" s="139" t="s">
        <v>215</v>
      </c>
      <c r="H237" s="140">
        <v>2425</v>
      </c>
      <c r="I237" s="141"/>
      <c r="J237" s="142">
        <f>ROUND(I237*H237,2)</f>
        <v>0</v>
      </c>
      <c r="K237" s="138" t="s">
        <v>164</v>
      </c>
      <c r="L237" s="32"/>
      <c r="M237" s="143" t="s">
        <v>1</v>
      </c>
      <c r="N237" s="144" t="s">
        <v>45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165</v>
      </c>
      <c r="AT237" s="147" t="s">
        <v>160</v>
      </c>
      <c r="AU237" s="147" t="s">
        <v>90</v>
      </c>
      <c r="AY237" s="17" t="s">
        <v>158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88</v>
      </c>
      <c r="BK237" s="148">
        <f>ROUND(I237*H237,2)</f>
        <v>0</v>
      </c>
      <c r="BL237" s="17" t="s">
        <v>165</v>
      </c>
      <c r="BM237" s="147" t="s">
        <v>1542</v>
      </c>
    </row>
    <row r="238" spans="2:65" s="1" customFormat="1" ht="39">
      <c r="B238" s="32"/>
      <c r="D238" s="149" t="s">
        <v>167</v>
      </c>
      <c r="F238" s="150" t="s">
        <v>288</v>
      </c>
      <c r="I238" s="151"/>
      <c r="L238" s="32"/>
      <c r="M238" s="152"/>
      <c r="T238" s="56"/>
      <c r="AT238" s="17" t="s">
        <v>167</v>
      </c>
      <c r="AU238" s="17" t="s">
        <v>90</v>
      </c>
    </row>
    <row r="239" spans="2:65" s="1" customFormat="1" ht="11.25">
      <c r="B239" s="32"/>
      <c r="D239" s="153" t="s">
        <v>169</v>
      </c>
      <c r="F239" s="154" t="s">
        <v>289</v>
      </c>
      <c r="I239" s="151"/>
      <c r="L239" s="32"/>
      <c r="M239" s="152"/>
      <c r="T239" s="56"/>
      <c r="AT239" s="17" t="s">
        <v>169</v>
      </c>
      <c r="AU239" s="17" t="s">
        <v>90</v>
      </c>
    </row>
    <row r="240" spans="2:65" s="1" customFormat="1" ht="19.5">
      <c r="B240" s="32"/>
      <c r="D240" s="149" t="s">
        <v>195</v>
      </c>
      <c r="F240" s="175" t="s">
        <v>256</v>
      </c>
      <c r="I240" s="151"/>
      <c r="L240" s="32"/>
      <c r="M240" s="152"/>
      <c r="T240" s="56"/>
      <c r="AT240" s="17" t="s">
        <v>195</v>
      </c>
      <c r="AU240" s="17" t="s">
        <v>90</v>
      </c>
    </row>
    <row r="241" spans="2:65" s="12" customFormat="1" ht="11.25">
      <c r="B241" s="155"/>
      <c r="D241" s="149" t="s">
        <v>171</v>
      </c>
      <c r="E241" s="156" t="s">
        <v>1</v>
      </c>
      <c r="F241" s="157" t="s">
        <v>290</v>
      </c>
      <c r="H241" s="156" t="s">
        <v>1</v>
      </c>
      <c r="I241" s="158"/>
      <c r="L241" s="155"/>
      <c r="M241" s="159"/>
      <c r="T241" s="160"/>
      <c r="AT241" s="156" t="s">
        <v>171</v>
      </c>
      <c r="AU241" s="156" t="s">
        <v>90</v>
      </c>
      <c r="AV241" s="12" t="s">
        <v>88</v>
      </c>
      <c r="AW241" s="12" t="s">
        <v>36</v>
      </c>
      <c r="AX241" s="12" t="s">
        <v>80</v>
      </c>
      <c r="AY241" s="156" t="s">
        <v>158</v>
      </c>
    </row>
    <row r="242" spans="2:65" s="13" customFormat="1" ht="11.25">
      <c r="B242" s="161"/>
      <c r="D242" s="149" t="s">
        <v>171</v>
      </c>
      <c r="E242" s="162" t="s">
        <v>1</v>
      </c>
      <c r="F242" s="163" t="s">
        <v>1543</v>
      </c>
      <c r="H242" s="164">
        <v>1455.7</v>
      </c>
      <c r="I242" s="165"/>
      <c r="L242" s="161"/>
      <c r="M242" s="166"/>
      <c r="T242" s="167"/>
      <c r="AT242" s="162" t="s">
        <v>171</v>
      </c>
      <c r="AU242" s="162" t="s">
        <v>90</v>
      </c>
      <c r="AV242" s="13" t="s">
        <v>90</v>
      </c>
      <c r="AW242" s="13" t="s">
        <v>36</v>
      </c>
      <c r="AX242" s="13" t="s">
        <v>80</v>
      </c>
      <c r="AY242" s="162" t="s">
        <v>158</v>
      </c>
    </row>
    <row r="243" spans="2:65" s="13" customFormat="1" ht="11.25">
      <c r="B243" s="161"/>
      <c r="D243" s="149" t="s">
        <v>171</v>
      </c>
      <c r="E243" s="162" t="s">
        <v>1</v>
      </c>
      <c r="F243" s="163" t="s">
        <v>1544</v>
      </c>
      <c r="H243" s="164">
        <v>398.1</v>
      </c>
      <c r="I243" s="165"/>
      <c r="L243" s="161"/>
      <c r="M243" s="166"/>
      <c r="T243" s="167"/>
      <c r="AT243" s="162" t="s">
        <v>171</v>
      </c>
      <c r="AU243" s="162" t="s">
        <v>90</v>
      </c>
      <c r="AV243" s="13" t="s">
        <v>90</v>
      </c>
      <c r="AW243" s="13" t="s">
        <v>36</v>
      </c>
      <c r="AX243" s="13" t="s">
        <v>80</v>
      </c>
      <c r="AY243" s="162" t="s">
        <v>158</v>
      </c>
    </row>
    <row r="244" spans="2:65" s="12" customFormat="1" ht="11.25">
      <c r="B244" s="155"/>
      <c r="D244" s="149" t="s">
        <v>171</v>
      </c>
      <c r="E244" s="156" t="s">
        <v>1</v>
      </c>
      <c r="F244" s="157" t="s">
        <v>1207</v>
      </c>
      <c r="H244" s="156" t="s">
        <v>1</v>
      </c>
      <c r="I244" s="158"/>
      <c r="L244" s="155"/>
      <c r="M244" s="159"/>
      <c r="T244" s="160"/>
      <c r="AT244" s="156" t="s">
        <v>171</v>
      </c>
      <c r="AU244" s="156" t="s">
        <v>90</v>
      </c>
      <c r="AV244" s="12" t="s">
        <v>88</v>
      </c>
      <c r="AW244" s="12" t="s">
        <v>36</v>
      </c>
      <c r="AX244" s="12" t="s">
        <v>80</v>
      </c>
      <c r="AY244" s="156" t="s">
        <v>158</v>
      </c>
    </row>
    <row r="245" spans="2:65" s="13" customFormat="1" ht="11.25">
      <c r="B245" s="161"/>
      <c r="D245" s="149" t="s">
        <v>171</v>
      </c>
      <c r="E245" s="162" t="s">
        <v>1</v>
      </c>
      <c r="F245" s="163" t="s">
        <v>1545</v>
      </c>
      <c r="H245" s="164">
        <v>571.20000000000005</v>
      </c>
      <c r="I245" s="165"/>
      <c r="L245" s="161"/>
      <c r="M245" s="166"/>
      <c r="T245" s="167"/>
      <c r="AT245" s="162" t="s">
        <v>171</v>
      </c>
      <c r="AU245" s="162" t="s">
        <v>90</v>
      </c>
      <c r="AV245" s="13" t="s">
        <v>90</v>
      </c>
      <c r="AW245" s="13" t="s">
        <v>36</v>
      </c>
      <c r="AX245" s="13" t="s">
        <v>80</v>
      </c>
      <c r="AY245" s="162" t="s">
        <v>158</v>
      </c>
    </row>
    <row r="246" spans="2:65" s="14" customFormat="1" ht="11.25">
      <c r="B246" s="168"/>
      <c r="D246" s="149" t="s">
        <v>171</v>
      </c>
      <c r="E246" s="169" t="s">
        <v>1</v>
      </c>
      <c r="F246" s="170" t="s">
        <v>182</v>
      </c>
      <c r="H246" s="171">
        <v>2425</v>
      </c>
      <c r="I246" s="172"/>
      <c r="L246" s="168"/>
      <c r="M246" s="173"/>
      <c r="T246" s="174"/>
      <c r="AT246" s="169" t="s">
        <v>171</v>
      </c>
      <c r="AU246" s="169" t="s">
        <v>90</v>
      </c>
      <c r="AV246" s="14" t="s">
        <v>165</v>
      </c>
      <c r="AW246" s="14" t="s">
        <v>36</v>
      </c>
      <c r="AX246" s="14" t="s">
        <v>88</v>
      </c>
      <c r="AY246" s="169" t="s">
        <v>158</v>
      </c>
    </row>
    <row r="247" spans="2:65" s="1" customFormat="1" ht="44.25" customHeight="1">
      <c r="B247" s="32"/>
      <c r="C247" s="136" t="s">
        <v>325</v>
      </c>
      <c r="D247" s="136" t="s">
        <v>160</v>
      </c>
      <c r="E247" s="137" t="s">
        <v>1546</v>
      </c>
      <c r="F247" s="138" t="s">
        <v>297</v>
      </c>
      <c r="G247" s="139" t="s">
        <v>215</v>
      </c>
      <c r="H247" s="140">
        <v>1283.8910000000001</v>
      </c>
      <c r="I247" s="141"/>
      <c r="J247" s="142">
        <f>ROUND(I247*H247,2)</f>
        <v>0</v>
      </c>
      <c r="K247" s="138" t="s">
        <v>270</v>
      </c>
      <c r="L247" s="32"/>
      <c r="M247" s="143" t="s">
        <v>1</v>
      </c>
      <c r="N247" s="144" t="s">
        <v>45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AR247" s="147" t="s">
        <v>165</v>
      </c>
      <c r="AT247" s="147" t="s">
        <v>160</v>
      </c>
      <c r="AU247" s="147" t="s">
        <v>90</v>
      </c>
      <c r="AY247" s="17" t="s">
        <v>158</v>
      </c>
      <c r="BE247" s="148">
        <f>IF(N247="základní",J247,0)</f>
        <v>0</v>
      </c>
      <c r="BF247" s="148">
        <f>IF(N247="snížená",J247,0)</f>
        <v>0</v>
      </c>
      <c r="BG247" s="148">
        <f>IF(N247="zákl. přenesená",J247,0)</f>
        <v>0</v>
      </c>
      <c r="BH247" s="148">
        <f>IF(N247="sníž. přenesená",J247,0)</f>
        <v>0</v>
      </c>
      <c r="BI247" s="148">
        <f>IF(N247="nulová",J247,0)</f>
        <v>0</v>
      </c>
      <c r="BJ247" s="17" t="s">
        <v>88</v>
      </c>
      <c r="BK247" s="148">
        <f>ROUND(I247*H247,2)</f>
        <v>0</v>
      </c>
      <c r="BL247" s="17" t="s">
        <v>165</v>
      </c>
      <c r="BM247" s="147" t="s">
        <v>1547</v>
      </c>
    </row>
    <row r="248" spans="2:65" s="1" customFormat="1" ht="19.5">
      <c r="B248" s="32"/>
      <c r="D248" s="149" t="s">
        <v>195</v>
      </c>
      <c r="F248" s="175" t="s">
        <v>256</v>
      </c>
      <c r="I248" s="151"/>
      <c r="L248" s="32"/>
      <c r="M248" s="152"/>
      <c r="T248" s="56"/>
      <c r="AT248" s="17" t="s">
        <v>195</v>
      </c>
      <c r="AU248" s="17" t="s">
        <v>90</v>
      </c>
    </row>
    <row r="249" spans="2:65" s="12" customFormat="1" ht="11.25">
      <c r="B249" s="155"/>
      <c r="D249" s="149" t="s">
        <v>171</v>
      </c>
      <c r="E249" s="156" t="s">
        <v>1</v>
      </c>
      <c r="F249" s="157" t="s">
        <v>299</v>
      </c>
      <c r="H249" s="156" t="s">
        <v>1</v>
      </c>
      <c r="I249" s="158"/>
      <c r="L249" s="155"/>
      <c r="M249" s="159"/>
      <c r="T249" s="160"/>
      <c r="AT249" s="156" t="s">
        <v>171</v>
      </c>
      <c r="AU249" s="156" t="s">
        <v>90</v>
      </c>
      <c r="AV249" s="12" t="s">
        <v>88</v>
      </c>
      <c r="AW249" s="12" t="s">
        <v>36</v>
      </c>
      <c r="AX249" s="12" t="s">
        <v>80</v>
      </c>
      <c r="AY249" s="156" t="s">
        <v>158</v>
      </c>
    </row>
    <row r="250" spans="2:65" s="13" customFormat="1" ht="11.25">
      <c r="B250" s="161"/>
      <c r="D250" s="149" t="s">
        <v>171</v>
      </c>
      <c r="E250" s="162" t="s">
        <v>1</v>
      </c>
      <c r="F250" s="163" t="s">
        <v>1548</v>
      </c>
      <c r="H250" s="164">
        <v>1455.7</v>
      </c>
      <c r="I250" s="165"/>
      <c r="L250" s="161"/>
      <c r="M250" s="166"/>
      <c r="T250" s="167"/>
      <c r="AT250" s="162" t="s">
        <v>171</v>
      </c>
      <c r="AU250" s="162" t="s">
        <v>90</v>
      </c>
      <c r="AV250" s="13" t="s">
        <v>90</v>
      </c>
      <c r="AW250" s="13" t="s">
        <v>36</v>
      </c>
      <c r="AX250" s="13" t="s">
        <v>80</v>
      </c>
      <c r="AY250" s="162" t="s">
        <v>158</v>
      </c>
    </row>
    <row r="251" spans="2:65" s="13" customFormat="1" ht="11.25">
      <c r="B251" s="161"/>
      <c r="D251" s="149" t="s">
        <v>171</v>
      </c>
      <c r="E251" s="162" t="s">
        <v>1</v>
      </c>
      <c r="F251" s="163" t="s">
        <v>1549</v>
      </c>
      <c r="H251" s="164">
        <v>398.1</v>
      </c>
      <c r="I251" s="165"/>
      <c r="L251" s="161"/>
      <c r="M251" s="166"/>
      <c r="T251" s="167"/>
      <c r="AT251" s="162" t="s">
        <v>171</v>
      </c>
      <c r="AU251" s="162" t="s">
        <v>90</v>
      </c>
      <c r="AV251" s="13" t="s">
        <v>90</v>
      </c>
      <c r="AW251" s="13" t="s">
        <v>36</v>
      </c>
      <c r="AX251" s="13" t="s">
        <v>80</v>
      </c>
      <c r="AY251" s="162" t="s">
        <v>158</v>
      </c>
    </row>
    <row r="252" spans="2:65" s="13" customFormat="1" ht="11.25">
      <c r="B252" s="161"/>
      <c r="D252" s="149" t="s">
        <v>171</v>
      </c>
      <c r="E252" s="162" t="s">
        <v>1</v>
      </c>
      <c r="F252" s="163" t="s">
        <v>1550</v>
      </c>
      <c r="H252" s="164">
        <v>0.9</v>
      </c>
      <c r="I252" s="165"/>
      <c r="L252" s="161"/>
      <c r="M252" s="166"/>
      <c r="T252" s="167"/>
      <c r="AT252" s="162" t="s">
        <v>171</v>
      </c>
      <c r="AU252" s="162" t="s">
        <v>90</v>
      </c>
      <c r="AV252" s="13" t="s">
        <v>90</v>
      </c>
      <c r="AW252" s="13" t="s">
        <v>36</v>
      </c>
      <c r="AX252" s="13" t="s">
        <v>80</v>
      </c>
      <c r="AY252" s="162" t="s">
        <v>158</v>
      </c>
    </row>
    <row r="253" spans="2:65" s="13" customFormat="1" ht="11.25">
      <c r="B253" s="161"/>
      <c r="D253" s="149" t="s">
        <v>171</v>
      </c>
      <c r="E253" s="162" t="s">
        <v>1</v>
      </c>
      <c r="F253" s="163" t="s">
        <v>1551</v>
      </c>
      <c r="H253" s="164">
        <v>1.2310000000000001</v>
      </c>
      <c r="I253" s="165"/>
      <c r="L253" s="161"/>
      <c r="M253" s="166"/>
      <c r="T253" s="167"/>
      <c r="AT253" s="162" t="s">
        <v>171</v>
      </c>
      <c r="AU253" s="162" t="s">
        <v>90</v>
      </c>
      <c r="AV253" s="13" t="s">
        <v>90</v>
      </c>
      <c r="AW253" s="13" t="s">
        <v>36</v>
      </c>
      <c r="AX253" s="13" t="s">
        <v>80</v>
      </c>
      <c r="AY253" s="162" t="s">
        <v>158</v>
      </c>
    </row>
    <row r="254" spans="2:65" s="13" customFormat="1" ht="11.25">
      <c r="B254" s="161"/>
      <c r="D254" s="149" t="s">
        <v>171</v>
      </c>
      <c r="E254" s="162" t="s">
        <v>1</v>
      </c>
      <c r="F254" s="163" t="s">
        <v>1552</v>
      </c>
      <c r="H254" s="164">
        <v>-571.20000000000005</v>
      </c>
      <c r="I254" s="165"/>
      <c r="L254" s="161"/>
      <c r="M254" s="166"/>
      <c r="T254" s="167"/>
      <c r="AT254" s="162" t="s">
        <v>171</v>
      </c>
      <c r="AU254" s="162" t="s">
        <v>90</v>
      </c>
      <c r="AV254" s="13" t="s">
        <v>90</v>
      </c>
      <c r="AW254" s="13" t="s">
        <v>36</v>
      </c>
      <c r="AX254" s="13" t="s">
        <v>80</v>
      </c>
      <c r="AY254" s="162" t="s">
        <v>158</v>
      </c>
    </row>
    <row r="255" spans="2:65" s="13" customFormat="1" ht="11.25">
      <c r="B255" s="161"/>
      <c r="D255" s="149" t="s">
        <v>171</v>
      </c>
      <c r="E255" s="162" t="s">
        <v>1</v>
      </c>
      <c r="F255" s="163" t="s">
        <v>1553</v>
      </c>
      <c r="H255" s="164">
        <v>-0.84</v>
      </c>
      <c r="I255" s="165"/>
      <c r="L255" s="161"/>
      <c r="M255" s="166"/>
      <c r="T255" s="167"/>
      <c r="AT255" s="162" t="s">
        <v>171</v>
      </c>
      <c r="AU255" s="162" t="s">
        <v>90</v>
      </c>
      <c r="AV255" s="13" t="s">
        <v>90</v>
      </c>
      <c r="AW255" s="13" t="s">
        <v>36</v>
      </c>
      <c r="AX255" s="13" t="s">
        <v>80</v>
      </c>
      <c r="AY255" s="162" t="s">
        <v>158</v>
      </c>
    </row>
    <row r="256" spans="2:65" s="14" customFormat="1" ht="11.25">
      <c r="B256" s="168"/>
      <c r="D256" s="149" t="s">
        <v>171</v>
      </c>
      <c r="E256" s="169" t="s">
        <v>1</v>
      </c>
      <c r="F256" s="170" t="s">
        <v>182</v>
      </c>
      <c r="H256" s="171">
        <v>1283.8910000000001</v>
      </c>
      <c r="I256" s="172"/>
      <c r="L256" s="168"/>
      <c r="M256" s="173"/>
      <c r="T256" s="174"/>
      <c r="AT256" s="169" t="s">
        <v>171</v>
      </c>
      <c r="AU256" s="169" t="s">
        <v>90</v>
      </c>
      <c r="AV256" s="14" t="s">
        <v>165</v>
      </c>
      <c r="AW256" s="14" t="s">
        <v>36</v>
      </c>
      <c r="AX256" s="14" t="s">
        <v>88</v>
      </c>
      <c r="AY256" s="169" t="s">
        <v>158</v>
      </c>
    </row>
    <row r="257" spans="2:65" s="1" customFormat="1" ht="24.2" customHeight="1">
      <c r="B257" s="32"/>
      <c r="C257" s="136" t="s">
        <v>7</v>
      </c>
      <c r="D257" s="136" t="s">
        <v>160</v>
      </c>
      <c r="E257" s="137" t="s">
        <v>1554</v>
      </c>
      <c r="F257" s="138" t="s">
        <v>1555</v>
      </c>
      <c r="G257" s="139" t="s">
        <v>215</v>
      </c>
      <c r="H257" s="140">
        <v>164.72</v>
      </c>
      <c r="I257" s="141"/>
      <c r="J257" s="142">
        <f>ROUND(I257*H257,2)</f>
        <v>0</v>
      </c>
      <c r="K257" s="138" t="s">
        <v>164</v>
      </c>
      <c r="L257" s="32"/>
      <c r="M257" s="143" t="s">
        <v>1</v>
      </c>
      <c r="N257" s="144" t="s">
        <v>45</v>
      </c>
      <c r="P257" s="145">
        <f>O257*H257</f>
        <v>0</v>
      </c>
      <c r="Q257" s="145">
        <v>0</v>
      </c>
      <c r="R257" s="145">
        <f>Q257*H257</f>
        <v>0</v>
      </c>
      <c r="S257" s="145">
        <v>0</v>
      </c>
      <c r="T257" s="146">
        <f>S257*H257</f>
        <v>0</v>
      </c>
      <c r="AR257" s="147" t="s">
        <v>165</v>
      </c>
      <c r="AT257" s="147" t="s">
        <v>160</v>
      </c>
      <c r="AU257" s="147" t="s">
        <v>90</v>
      </c>
      <c r="AY257" s="17" t="s">
        <v>158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88</v>
      </c>
      <c r="BK257" s="148">
        <f>ROUND(I257*H257,2)</f>
        <v>0</v>
      </c>
      <c r="BL257" s="17" t="s">
        <v>165</v>
      </c>
      <c r="BM257" s="147" t="s">
        <v>1556</v>
      </c>
    </row>
    <row r="258" spans="2:65" s="1" customFormat="1" ht="29.25">
      <c r="B258" s="32"/>
      <c r="D258" s="149" t="s">
        <v>167</v>
      </c>
      <c r="F258" s="150" t="s">
        <v>1557</v>
      </c>
      <c r="I258" s="151"/>
      <c r="L258" s="32"/>
      <c r="M258" s="152"/>
      <c r="T258" s="56"/>
      <c r="AT258" s="17" t="s">
        <v>167</v>
      </c>
      <c r="AU258" s="17" t="s">
        <v>90</v>
      </c>
    </row>
    <row r="259" spans="2:65" s="1" customFormat="1" ht="11.25">
      <c r="B259" s="32"/>
      <c r="D259" s="153" t="s">
        <v>169</v>
      </c>
      <c r="F259" s="154" t="s">
        <v>1558</v>
      </c>
      <c r="I259" s="151"/>
      <c r="L259" s="32"/>
      <c r="M259" s="152"/>
      <c r="T259" s="56"/>
      <c r="AT259" s="17" t="s">
        <v>169</v>
      </c>
      <c r="AU259" s="17" t="s">
        <v>90</v>
      </c>
    </row>
    <row r="260" spans="2:65" s="1" customFormat="1" ht="19.5">
      <c r="B260" s="32"/>
      <c r="D260" s="149" t="s">
        <v>195</v>
      </c>
      <c r="F260" s="175" t="s">
        <v>256</v>
      </c>
      <c r="I260" s="151"/>
      <c r="L260" s="32"/>
      <c r="M260" s="152"/>
      <c r="T260" s="56"/>
      <c r="AT260" s="17" t="s">
        <v>195</v>
      </c>
      <c r="AU260" s="17" t="s">
        <v>90</v>
      </c>
    </row>
    <row r="261" spans="2:65" s="12" customFormat="1" ht="11.25">
      <c r="B261" s="155"/>
      <c r="D261" s="149" t="s">
        <v>171</v>
      </c>
      <c r="E261" s="156" t="s">
        <v>1</v>
      </c>
      <c r="F261" s="157" t="s">
        <v>310</v>
      </c>
      <c r="H261" s="156" t="s">
        <v>1</v>
      </c>
      <c r="I261" s="158"/>
      <c r="L261" s="155"/>
      <c r="M261" s="159"/>
      <c r="T261" s="160"/>
      <c r="AT261" s="156" t="s">
        <v>171</v>
      </c>
      <c r="AU261" s="156" t="s">
        <v>90</v>
      </c>
      <c r="AV261" s="12" t="s">
        <v>88</v>
      </c>
      <c r="AW261" s="12" t="s">
        <v>36</v>
      </c>
      <c r="AX261" s="12" t="s">
        <v>80</v>
      </c>
      <c r="AY261" s="156" t="s">
        <v>158</v>
      </c>
    </row>
    <row r="262" spans="2:65" s="13" customFormat="1" ht="11.25">
      <c r="B262" s="161"/>
      <c r="D262" s="149" t="s">
        <v>171</v>
      </c>
      <c r="E262" s="162" t="s">
        <v>1</v>
      </c>
      <c r="F262" s="163" t="s">
        <v>1541</v>
      </c>
      <c r="H262" s="164">
        <v>164.72</v>
      </c>
      <c r="I262" s="165"/>
      <c r="L262" s="161"/>
      <c r="M262" s="166"/>
      <c r="T262" s="167"/>
      <c r="AT262" s="162" t="s">
        <v>171</v>
      </c>
      <c r="AU262" s="162" t="s">
        <v>90</v>
      </c>
      <c r="AV262" s="13" t="s">
        <v>90</v>
      </c>
      <c r="AW262" s="13" t="s">
        <v>36</v>
      </c>
      <c r="AX262" s="13" t="s">
        <v>80</v>
      </c>
      <c r="AY262" s="162" t="s">
        <v>158</v>
      </c>
    </row>
    <row r="263" spans="2:65" s="14" customFormat="1" ht="11.25">
      <c r="B263" s="168"/>
      <c r="D263" s="149" t="s">
        <v>171</v>
      </c>
      <c r="E263" s="169" t="s">
        <v>1</v>
      </c>
      <c r="F263" s="170" t="s">
        <v>182</v>
      </c>
      <c r="H263" s="171">
        <v>164.72</v>
      </c>
      <c r="I263" s="172"/>
      <c r="L263" s="168"/>
      <c r="M263" s="173"/>
      <c r="T263" s="174"/>
      <c r="AT263" s="169" t="s">
        <v>171</v>
      </c>
      <c r="AU263" s="169" t="s">
        <v>90</v>
      </c>
      <c r="AV263" s="14" t="s">
        <v>165</v>
      </c>
      <c r="AW263" s="14" t="s">
        <v>36</v>
      </c>
      <c r="AX263" s="14" t="s">
        <v>88</v>
      </c>
      <c r="AY263" s="169" t="s">
        <v>158</v>
      </c>
    </row>
    <row r="264" spans="2:65" s="1" customFormat="1" ht="24.2" customHeight="1">
      <c r="B264" s="32"/>
      <c r="C264" s="136" t="s">
        <v>346</v>
      </c>
      <c r="D264" s="136" t="s">
        <v>160</v>
      </c>
      <c r="E264" s="137" t="s">
        <v>312</v>
      </c>
      <c r="F264" s="138" t="s">
        <v>313</v>
      </c>
      <c r="G264" s="139" t="s">
        <v>215</v>
      </c>
      <c r="H264" s="140">
        <v>571.20000000000005</v>
      </c>
      <c r="I264" s="141"/>
      <c r="J264" s="142">
        <f>ROUND(I264*H264,2)</f>
        <v>0</v>
      </c>
      <c r="K264" s="138" t="s">
        <v>164</v>
      </c>
      <c r="L264" s="32"/>
      <c r="M264" s="143" t="s">
        <v>1</v>
      </c>
      <c r="N264" s="144" t="s">
        <v>45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165</v>
      </c>
      <c r="AT264" s="147" t="s">
        <v>160</v>
      </c>
      <c r="AU264" s="147" t="s">
        <v>90</v>
      </c>
      <c r="AY264" s="17" t="s">
        <v>158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88</v>
      </c>
      <c r="BK264" s="148">
        <f>ROUND(I264*H264,2)</f>
        <v>0</v>
      </c>
      <c r="BL264" s="17" t="s">
        <v>165</v>
      </c>
      <c r="BM264" s="147" t="s">
        <v>1559</v>
      </c>
    </row>
    <row r="265" spans="2:65" s="1" customFormat="1" ht="29.25">
      <c r="B265" s="32"/>
      <c r="D265" s="149" t="s">
        <v>167</v>
      </c>
      <c r="F265" s="150" t="s">
        <v>315</v>
      </c>
      <c r="I265" s="151"/>
      <c r="L265" s="32"/>
      <c r="M265" s="152"/>
      <c r="T265" s="56"/>
      <c r="AT265" s="17" t="s">
        <v>167</v>
      </c>
      <c r="AU265" s="17" t="s">
        <v>90</v>
      </c>
    </row>
    <row r="266" spans="2:65" s="1" customFormat="1" ht="11.25">
      <c r="B266" s="32"/>
      <c r="D266" s="153" t="s">
        <v>169</v>
      </c>
      <c r="F266" s="154" t="s">
        <v>316</v>
      </c>
      <c r="I266" s="151"/>
      <c r="L266" s="32"/>
      <c r="M266" s="152"/>
      <c r="T266" s="56"/>
      <c r="AT266" s="17" t="s">
        <v>169</v>
      </c>
      <c r="AU266" s="17" t="s">
        <v>90</v>
      </c>
    </row>
    <row r="267" spans="2:65" s="1" customFormat="1" ht="19.5">
      <c r="B267" s="32"/>
      <c r="D267" s="149" t="s">
        <v>195</v>
      </c>
      <c r="F267" s="175" t="s">
        <v>256</v>
      </c>
      <c r="I267" s="151"/>
      <c r="L267" s="32"/>
      <c r="M267" s="152"/>
      <c r="T267" s="56"/>
      <c r="AT267" s="17" t="s">
        <v>195</v>
      </c>
      <c r="AU267" s="17" t="s">
        <v>90</v>
      </c>
    </row>
    <row r="268" spans="2:65" s="12" customFormat="1" ht="11.25">
      <c r="B268" s="155"/>
      <c r="D268" s="149" t="s">
        <v>171</v>
      </c>
      <c r="E268" s="156" t="s">
        <v>1</v>
      </c>
      <c r="F268" s="157" t="s">
        <v>1375</v>
      </c>
      <c r="H268" s="156" t="s">
        <v>1</v>
      </c>
      <c r="I268" s="158"/>
      <c r="L268" s="155"/>
      <c r="M268" s="159"/>
      <c r="T268" s="160"/>
      <c r="AT268" s="156" t="s">
        <v>171</v>
      </c>
      <c r="AU268" s="156" t="s">
        <v>90</v>
      </c>
      <c r="AV268" s="12" t="s">
        <v>88</v>
      </c>
      <c r="AW268" s="12" t="s">
        <v>36</v>
      </c>
      <c r="AX268" s="12" t="s">
        <v>80</v>
      </c>
      <c r="AY268" s="156" t="s">
        <v>158</v>
      </c>
    </row>
    <row r="269" spans="2:65" s="13" customFormat="1" ht="11.25">
      <c r="B269" s="161"/>
      <c r="D269" s="149" t="s">
        <v>171</v>
      </c>
      <c r="E269" s="162" t="s">
        <v>1</v>
      </c>
      <c r="F269" s="163" t="s">
        <v>1545</v>
      </c>
      <c r="H269" s="164">
        <v>571.20000000000005</v>
      </c>
      <c r="I269" s="165"/>
      <c r="L269" s="161"/>
      <c r="M269" s="166"/>
      <c r="T269" s="167"/>
      <c r="AT269" s="162" t="s">
        <v>171</v>
      </c>
      <c r="AU269" s="162" t="s">
        <v>90</v>
      </c>
      <c r="AV269" s="13" t="s">
        <v>90</v>
      </c>
      <c r="AW269" s="13" t="s">
        <v>36</v>
      </c>
      <c r="AX269" s="13" t="s">
        <v>80</v>
      </c>
      <c r="AY269" s="162" t="s">
        <v>158</v>
      </c>
    </row>
    <row r="270" spans="2:65" s="14" customFormat="1" ht="11.25">
      <c r="B270" s="168"/>
      <c r="D270" s="149" t="s">
        <v>171</v>
      </c>
      <c r="E270" s="169" t="s">
        <v>1</v>
      </c>
      <c r="F270" s="170" t="s">
        <v>182</v>
      </c>
      <c r="H270" s="171">
        <v>571.20000000000005</v>
      </c>
      <c r="I270" s="172"/>
      <c r="L270" s="168"/>
      <c r="M270" s="173"/>
      <c r="T270" s="174"/>
      <c r="AT270" s="169" t="s">
        <v>171</v>
      </c>
      <c r="AU270" s="169" t="s">
        <v>90</v>
      </c>
      <c r="AV270" s="14" t="s">
        <v>165</v>
      </c>
      <c r="AW270" s="14" t="s">
        <v>36</v>
      </c>
      <c r="AX270" s="14" t="s">
        <v>88</v>
      </c>
      <c r="AY270" s="169" t="s">
        <v>158</v>
      </c>
    </row>
    <row r="271" spans="2:65" s="1" customFormat="1" ht="24.2" customHeight="1">
      <c r="B271" s="32"/>
      <c r="C271" s="136" t="s">
        <v>353</v>
      </c>
      <c r="D271" s="136" t="s">
        <v>160</v>
      </c>
      <c r="E271" s="137" t="s">
        <v>319</v>
      </c>
      <c r="F271" s="138" t="s">
        <v>320</v>
      </c>
      <c r="G271" s="139" t="s">
        <v>215</v>
      </c>
      <c r="H271" s="140">
        <v>572.04</v>
      </c>
      <c r="I271" s="141"/>
      <c r="J271" s="142">
        <f>ROUND(I271*H271,2)</f>
        <v>0</v>
      </c>
      <c r="K271" s="138" t="s">
        <v>164</v>
      </c>
      <c r="L271" s="32"/>
      <c r="M271" s="143" t="s">
        <v>1</v>
      </c>
      <c r="N271" s="144" t="s">
        <v>45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165</v>
      </c>
      <c r="AT271" s="147" t="s">
        <v>160</v>
      </c>
      <c r="AU271" s="147" t="s">
        <v>90</v>
      </c>
      <c r="AY271" s="17" t="s">
        <v>158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88</v>
      </c>
      <c r="BK271" s="148">
        <f>ROUND(I271*H271,2)</f>
        <v>0</v>
      </c>
      <c r="BL271" s="17" t="s">
        <v>165</v>
      </c>
      <c r="BM271" s="147" t="s">
        <v>1560</v>
      </c>
    </row>
    <row r="272" spans="2:65" s="1" customFormat="1" ht="29.25">
      <c r="B272" s="32"/>
      <c r="D272" s="149" t="s">
        <v>167</v>
      </c>
      <c r="F272" s="150" t="s">
        <v>322</v>
      </c>
      <c r="I272" s="151"/>
      <c r="L272" s="32"/>
      <c r="M272" s="152"/>
      <c r="T272" s="56"/>
      <c r="AT272" s="17" t="s">
        <v>167</v>
      </c>
      <c r="AU272" s="17" t="s">
        <v>90</v>
      </c>
    </row>
    <row r="273" spans="2:65" s="1" customFormat="1" ht="11.25">
      <c r="B273" s="32"/>
      <c r="D273" s="153" t="s">
        <v>169</v>
      </c>
      <c r="F273" s="154" t="s">
        <v>323</v>
      </c>
      <c r="I273" s="151"/>
      <c r="L273" s="32"/>
      <c r="M273" s="152"/>
      <c r="T273" s="56"/>
      <c r="AT273" s="17" t="s">
        <v>169</v>
      </c>
      <c r="AU273" s="17" t="s">
        <v>90</v>
      </c>
    </row>
    <row r="274" spans="2:65" s="1" customFormat="1" ht="19.5">
      <c r="B274" s="32"/>
      <c r="D274" s="149" t="s">
        <v>195</v>
      </c>
      <c r="F274" s="175" t="s">
        <v>219</v>
      </c>
      <c r="I274" s="151"/>
      <c r="L274" s="32"/>
      <c r="M274" s="152"/>
      <c r="T274" s="56"/>
      <c r="AT274" s="17" t="s">
        <v>195</v>
      </c>
      <c r="AU274" s="17" t="s">
        <v>90</v>
      </c>
    </row>
    <row r="275" spans="2:65" s="12" customFormat="1" ht="11.25">
      <c r="B275" s="155"/>
      <c r="D275" s="149" t="s">
        <v>171</v>
      </c>
      <c r="E275" s="156" t="s">
        <v>1</v>
      </c>
      <c r="F275" s="157" t="s">
        <v>1465</v>
      </c>
      <c r="H275" s="156" t="s">
        <v>1</v>
      </c>
      <c r="I275" s="158"/>
      <c r="L275" s="155"/>
      <c r="M275" s="159"/>
      <c r="T275" s="160"/>
      <c r="AT275" s="156" t="s">
        <v>171</v>
      </c>
      <c r="AU275" s="156" t="s">
        <v>90</v>
      </c>
      <c r="AV275" s="12" t="s">
        <v>88</v>
      </c>
      <c r="AW275" s="12" t="s">
        <v>36</v>
      </c>
      <c r="AX275" s="12" t="s">
        <v>80</v>
      </c>
      <c r="AY275" s="156" t="s">
        <v>158</v>
      </c>
    </row>
    <row r="276" spans="2:65" s="12" customFormat="1" ht="11.25">
      <c r="B276" s="155"/>
      <c r="D276" s="149" t="s">
        <v>171</v>
      </c>
      <c r="E276" s="156" t="s">
        <v>1</v>
      </c>
      <c r="F276" s="157" t="s">
        <v>324</v>
      </c>
      <c r="H276" s="156" t="s">
        <v>1</v>
      </c>
      <c r="I276" s="158"/>
      <c r="L276" s="155"/>
      <c r="M276" s="159"/>
      <c r="T276" s="160"/>
      <c r="AT276" s="156" t="s">
        <v>171</v>
      </c>
      <c r="AU276" s="156" t="s">
        <v>90</v>
      </c>
      <c r="AV276" s="12" t="s">
        <v>88</v>
      </c>
      <c r="AW276" s="12" t="s">
        <v>36</v>
      </c>
      <c r="AX276" s="12" t="s">
        <v>80</v>
      </c>
      <c r="AY276" s="156" t="s">
        <v>158</v>
      </c>
    </row>
    <row r="277" spans="2:65" s="13" customFormat="1" ht="11.25">
      <c r="B277" s="161"/>
      <c r="D277" s="149" t="s">
        <v>171</v>
      </c>
      <c r="E277" s="162" t="s">
        <v>1</v>
      </c>
      <c r="F277" s="163" t="s">
        <v>1545</v>
      </c>
      <c r="H277" s="164">
        <v>571.20000000000005</v>
      </c>
      <c r="I277" s="165"/>
      <c r="L277" s="161"/>
      <c r="M277" s="166"/>
      <c r="T277" s="167"/>
      <c r="AT277" s="162" t="s">
        <v>171</v>
      </c>
      <c r="AU277" s="162" t="s">
        <v>90</v>
      </c>
      <c r="AV277" s="13" t="s">
        <v>90</v>
      </c>
      <c r="AW277" s="13" t="s">
        <v>36</v>
      </c>
      <c r="AX277" s="13" t="s">
        <v>80</v>
      </c>
      <c r="AY277" s="162" t="s">
        <v>158</v>
      </c>
    </row>
    <row r="278" spans="2:65" s="12" customFormat="1" ht="11.25">
      <c r="B278" s="155"/>
      <c r="D278" s="149" t="s">
        <v>171</v>
      </c>
      <c r="E278" s="156" t="s">
        <v>1</v>
      </c>
      <c r="F278" s="157" t="s">
        <v>1470</v>
      </c>
      <c r="H278" s="156" t="s">
        <v>1</v>
      </c>
      <c r="I278" s="158"/>
      <c r="L278" s="155"/>
      <c r="M278" s="159"/>
      <c r="T278" s="160"/>
      <c r="AT278" s="156" t="s">
        <v>171</v>
      </c>
      <c r="AU278" s="156" t="s">
        <v>90</v>
      </c>
      <c r="AV278" s="12" t="s">
        <v>88</v>
      </c>
      <c r="AW278" s="12" t="s">
        <v>36</v>
      </c>
      <c r="AX278" s="12" t="s">
        <v>80</v>
      </c>
      <c r="AY278" s="156" t="s">
        <v>158</v>
      </c>
    </row>
    <row r="279" spans="2:65" s="12" customFormat="1" ht="11.25">
      <c r="B279" s="155"/>
      <c r="D279" s="149" t="s">
        <v>171</v>
      </c>
      <c r="E279" s="156" t="s">
        <v>1</v>
      </c>
      <c r="F279" s="157" t="s">
        <v>1471</v>
      </c>
      <c r="H279" s="156" t="s">
        <v>1</v>
      </c>
      <c r="I279" s="158"/>
      <c r="L279" s="155"/>
      <c r="M279" s="159"/>
      <c r="T279" s="160"/>
      <c r="AT279" s="156" t="s">
        <v>171</v>
      </c>
      <c r="AU279" s="156" t="s">
        <v>90</v>
      </c>
      <c r="AV279" s="12" t="s">
        <v>88</v>
      </c>
      <c r="AW279" s="12" t="s">
        <v>36</v>
      </c>
      <c r="AX279" s="12" t="s">
        <v>80</v>
      </c>
      <c r="AY279" s="156" t="s">
        <v>158</v>
      </c>
    </row>
    <row r="280" spans="2:65" s="13" customFormat="1" ht="11.25">
      <c r="B280" s="161"/>
      <c r="D280" s="149" t="s">
        <v>171</v>
      </c>
      <c r="E280" s="162" t="s">
        <v>1</v>
      </c>
      <c r="F280" s="163" t="s">
        <v>1561</v>
      </c>
      <c r="H280" s="164">
        <v>0.84</v>
      </c>
      <c r="I280" s="165"/>
      <c r="L280" s="161"/>
      <c r="M280" s="166"/>
      <c r="T280" s="167"/>
      <c r="AT280" s="162" t="s">
        <v>171</v>
      </c>
      <c r="AU280" s="162" t="s">
        <v>90</v>
      </c>
      <c r="AV280" s="13" t="s">
        <v>90</v>
      </c>
      <c r="AW280" s="13" t="s">
        <v>36</v>
      </c>
      <c r="AX280" s="13" t="s">
        <v>80</v>
      </c>
      <c r="AY280" s="162" t="s">
        <v>158</v>
      </c>
    </row>
    <row r="281" spans="2:65" s="14" customFormat="1" ht="11.25">
      <c r="B281" s="168"/>
      <c r="D281" s="149" t="s">
        <v>171</v>
      </c>
      <c r="E281" s="169" t="s">
        <v>1</v>
      </c>
      <c r="F281" s="170" t="s">
        <v>182</v>
      </c>
      <c r="H281" s="171">
        <v>572.04</v>
      </c>
      <c r="I281" s="172"/>
      <c r="L281" s="168"/>
      <c r="M281" s="173"/>
      <c r="T281" s="174"/>
      <c r="AT281" s="169" t="s">
        <v>171</v>
      </c>
      <c r="AU281" s="169" t="s">
        <v>90</v>
      </c>
      <c r="AV281" s="14" t="s">
        <v>165</v>
      </c>
      <c r="AW281" s="14" t="s">
        <v>36</v>
      </c>
      <c r="AX281" s="14" t="s">
        <v>88</v>
      </c>
      <c r="AY281" s="169" t="s">
        <v>158</v>
      </c>
    </row>
    <row r="282" spans="2:65" s="1" customFormat="1" ht="24.2" customHeight="1">
      <c r="B282" s="32"/>
      <c r="C282" s="136" t="s">
        <v>359</v>
      </c>
      <c r="D282" s="136" t="s">
        <v>160</v>
      </c>
      <c r="E282" s="137" t="s">
        <v>1562</v>
      </c>
      <c r="F282" s="138" t="s">
        <v>1563</v>
      </c>
      <c r="G282" s="139" t="s">
        <v>215</v>
      </c>
      <c r="H282" s="140">
        <v>13.3</v>
      </c>
      <c r="I282" s="141"/>
      <c r="J282" s="142">
        <f>ROUND(I282*H282,2)</f>
        <v>0</v>
      </c>
      <c r="K282" s="138" t="s">
        <v>164</v>
      </c>
      <c r="L282" s="32"/>
      <c r="M282" s="143" t="s">
        <v>1</v>
      </c>
      <c r="N282" s="144" t="s">
        <v>45</v>
      </c>
      <c r="P282" s="145">
        <f>O282*H282</f>
        <v>0</v>
      </c>
      <c r="Q282" s="145">
        <v>0</v>
      </c>
      <c r="R282" s="145">
        <f>Q282*H282</f>
        <v>0</v>
      </c>
      <c r="S282" s="145">
        <v>0</v>
      </c>
      <c r="T282" s="146">
        <f>S282*H282</f>
        <v>0</v>
      </c>
      <c r="AR282" s="147" t="s">
        <v>165</v>
      </c>
      <c r="AT282" s="147" t="s">
        <v>160</v>
      </c>
      <c r="AU282" s="147" t="s">
        <v>90</v>
      </c>
      <c r="AY282" s="17" t="s">
        <v>158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7" t="s">
        <v>88</v>
      </c>
      <c r="BK282" s="148">
        <f>ROUND(I282*H282,2)</f>
        <v>0</v>
      </c>
      <c r="BL282" s="17" t="s">
        <v>165</v>
      </c>
      <c r="BM282" s="147" t="s">
        <v>1564</v>
      </c>
    </row>
    <row r="283" spans="2:65" s="1" customFormat="1" ht="39">
      <c r="B283" s="32"/>
      <c r="D283" s="149" t="s">
        <v>167</v>
      </c>
      <c r="F283" s="150" t="s">
        <v>1565</v>
      </c>
      <c r="I283" s="151"/>
      <c r="L283" s="32"/>
      <c r="M283" s="152"/>
      <c r="T283" s="56"/>
      <c r="AT283" s="17" t="s">
        <v>167</v>
      </c>
      <c r="AU283" s="17" t="s">
        <v>90</v>
      </c>
    </row>
    <row r="284" spans="2:65" s="1" customFormat="1" ht="11.25">
      <c r="B284" s="32"/>
      <c r="D284" s="153" t="s">
        <v>169</v>
      </c>
      <c r="F284" s="154" t="s">
        <v>1566</v>
      </c>
      <c r="I284" s="151"/>
      <c r="L284" s="32"/>
      <c r="M284" s="152"/>
      <c r="T284" s="56"/>
      <c r="AT284" s="17" t="s">
        <v>169</v>
      </c>
      <c r="AU284" s="17" t="s">
        <v>90</v>
      </c>
    </row>
    <row r="285" spans="2:65" s="12" customFormat="1" ht="11.25">
      <c r="B285" s="155"/>
      <c r="D285" s="149" t="s">
        <v>171</v>
      </c>
      <c r="E285" s="156" t="s">
        <v>1</v>
      </c>
      <c r="F285" s="157" t="s">
        <v>1567</v>
      </c>
      <c r="H285" s="156" t="s">
        <v>1</v>
      </c>
      <c r="I285" s="158"/>
      <c r="L285" s="155"/>
      <c r="M285" s="159"/>
      <c r="T285" s="160"/>
      <c r="AT285" s="156" t="s">
        <v>171</v>
      </c>
      <c r="AU285" s="156" t="s">
        <v>90</v>
      </c>
      <c r="AV285" s="12" t="s">
        <v>88</v>
      </c>
      <c r="AW285" s="12" t="s">
        <v>36</v>
      </c>
      <c r="AX285" s="12" t="s">
        <v>80</v>
      </c>
      <c r="AY285" s="156" t="s">
        <v>158</v>
      </c>
    </row>
    <row r="286" spans="2:65" s="12" customFormat="1" ht="11.25">
      <c r="B286" s="155"/>
      <c r="D286" s="149" t="s">
        <v>171</v>
      </c>
      <c r="E286" s="156" t="s">
        <v>1</v>
      </c>
      <c r="F286" s="157" t="s">
        <v>1568</v>
      </c>
      <c r="H286" s="156" t="s">
        <v>1</v>
      </c>
      <c r="I286" s="158"/>
      <c r="L286" s="155"/>
      <c r="M286" s="159"/>
      <c r="T286" s="160"/>
      <c r="AT286" s="156" t="s">
        <v>171</v>
      </c>
      <c r="AU286" s="156" t="s">
        <v>90</v>
      </c>
      <c r="AV286" s="12" t="s">
        <v>88</v>
      </c>
      <c r="AW286" s="12" t="s">
        <v>36</v>
      </c>
      <c r="AX286" s="12" t="s">
        <v>80</v>
      </c>
      <c r="AY286" s="156" t="s">
        <v>158</v>
      </c>
    </row>
    <row r="287" spans="2:65" s="12" customFormat="1" ht="11.25">
      <c r="B287" s="155"/>
      <c r="D287" s="149" t="s">
        <v>171</v>
      </c>
      <c r="E287" s="156" t="s">
        <v>1</v>
      </c>
      <c r="F287" s="157" t="s">
        <v>1569</v>
      </c>
      <c r="H287" s="156" t="s">
        <v>1</v>
      </c>
      <c r="I287" s="158"/>
      <c r="L287" s="155"/>
      <c r="M287" s="159"/>
      <c r="T287" s="160"/>
      <c r="AT287" s="156" t="s">
        <v>171</v>
      </c>
      <c r="AU287" s="156" t="s">
        <v>90</v>
      </c>
      <c r="AV287" s="12" t="s">
        <v>88</v>
      </c>
      <c r="AW287" s="12" t="s">
        <v>36</v>
      </c>
      <c r="AX287" s="12" t="s">
        <v>80</v>
      </c>
      <c r="AY287" s="156" t="s">
        <v>158</v>
      </c>
    </row>
    <row r="288" spans="2:65" s="13" customFormat="1" ht="11.25">
      <c r="B288" s="161"/>
      <c r="D288" s="149" t="s">
        <v>171</v>
      </c>
      <c r="E288" s="162" t="s">
        <v>1</v>
      </c>
      <c r="F288" s="163" t="s">
        <v>1570</v>
      </c>
      <c r="H288" s="164">
        <v>10.4</v>
      </c>
      <c r="I288" s="165"/>
      <c r="L288" s="161"/>
      <c r="M288" s="166"/>
      <c r="T288" s="167"/>
      <c r="AT288" s="162" t="s">
        <v>171</v>
      </c>
      <c r="AU288" s="162" t="s">
        <v>90</v>
      </c>
      <c r="AV288" s="13" t="s">
        <v>90</v>
      </c>
      <c r="AW288" s="13" t="s">
        <v>36</v>
      </c>
      <c r="AX288" s="13" t="s">
        <v>80</v>
      </c>
      <c r="AY288" s="162" t="s">
        <v>158</v>
      </c>
    </row>
    <row r="289" spans="2:65" s="12" customFormat="1" ht="11.25">
      <c r="B289" s="155"/>
      <c r="D289" s="149" t="s">
        <v>171</v>
      </c>
      <c r="E289" s="156" t="s">
        <v>1</v>
      </c>
      <c r="F289" s="157" t="s">
        <v>1571</v>
      </c>
      <c r="H289" s="156" t="s">
        <v>1</v>
      </c>
      <c r="I289" s="158"/>
      <c r="L289" s="155"/>
      <c r="M289" s="159"/>
      <c r="T289" s="160"/>
      <c r="AT289" s="156" t="s">
        <v>171</v>
      </c>
      <c r="AU289" s="156" t="s">
        <v>90</v>
      </c>
      <c r="AV289" s="12" t="s">
        <v>88</v>
      </c>
      <c r="AW289" s="12" t="s">
        <v>36</v>
      </c>
      <c r="AX289" s="12" t="s">
        <v>80</v>
      </c>
      <c r="AY289" s="156" t="s">
        <v>158</v>
      </c>
    </row>
    <row r="290" spans="2:65" s="12" customFormat="1" ht="22.5">
      <c r="B290" s="155"/>
      <c r="D290" s="149" t="s">
        <v>171</v>
      </c>
      <c r="E290" s="156" t="s">
        <v>1</v>
      </c>
      <c r="F290" s="157" t="s">
        <v>1572</v>
      </c>
      <c r="H290" s="156" t="s">
        <v>1</v>
      </c>
      <c r="I290" s="158"/>
      <c r="L290" s="155"/>
      <c r="M290" s="159"/>
      <c r="T290" s="160"/>
      <c r="AT290" s="156" t="s">
        <v>171</v>
      </c>
      <c r="AU290" s="156" t="s">
        <v>90</v>
      </c>
      <c r="AV290" s="12" t="s">
        <v>88</v>
      </c>
      <c r="AW290" s="12" t="s">
        <v>36</v>
      </c>
      <c r="AX290" s="12" t="s">
        <v>80</v>
      </c>
      <c r="AY290" s="156" t="s">
        <v>158</v>
      </c>
    </row>
    <row r="291" spans="2:65" s="12" customFormat="1" ht="11.25">
      <c r="B291" s="155"/>
      <c r="D291" s="149" t="s">
        <v>171</v>
      </c>
      <c r="E291" s="156" t="s">
        <v>1</v>
      </c>
      <c r="F291" s="157" t="s">
        <v>1573</v>
      </c>
      <c r="H291" s="156" t="s">
        <v>1</v>
      </c>
      <c r="I291" s="158"/>
      <c r="L291" s="155"/>
      <c r="M291" s="159"/>
      <c r="T291" s="160"/>
      <c r="AT291" s="156" t="s">
        <v>171</v>
      </c>
      <c r="AU291" s="156" t="s">
        <v>90</v>
      </c>
      <c r="AV291" s="12" t="s">
        <v>88</v>
      </c>
      <c r="AW291" s="12" t="s">
        <v>36</v>
      </c>
      <c r="AX291" s="12" t="s">
        <v>80</v>
      </c>
      <c r="AY291" s="156" t="s">
        <v>158</v>
      </c>
    </row>
    <row r="292" spans="2:65" s="13" customFormat="1" ht="11.25">
      <c r="B292" s="161"/>
      <c r="D292" s="149" t="s">
        <v>171</v>
      </c>
      <c r="E292" s="162" t="s">
        <v>1</v>
      </c>
      <c r="F292" s="163" t="s">
        <v>1574</v>
      </c>
      <c r="H292" s="164">
        <v>2.9</v>
      </c>
      <c r="I292" s="165"/>
      <c r="L292" s="161"/>
      <c r="M292" s="166"/>
      <c r="T292" s="167"/>
      <c r="AT292" s="162" t="s">
        <v>171</v>
      </c>
      <c r="AU292" s="162" t="s">
        <v>90</v>
      </c>
      <c r="AV292" s="13" t="s">
        <v>90</v>
      </c>
      <c r="AW292" s="13" t="s">
        <v>36</v>
      </c>
      <c r="AX292" s="13" t="s">
        <v>80</v>
      </c>
      <c r="AY292" s="162" t="s">
        <v>158</v>
      </c>
    </row>
    <row r="293" spans="2:65" s="14" customFormat="1" ht="11.25">
      <c r="B293" s="168"/>
      <c r="D293" s="149" t="s">
        <v>171</v>
      </c>
      <c r="E293" s="169" t="s">
        <v>1</v>
      </c>
      <c r="F293" s="170" t="s">
        <v>182</v>
      </c>
      <c r="H293" s="171">
        <v>13.3</v>
      </c>
      <c r="I293" s="172"/>
      <c r="L293" s="168"/>
      <c r="M293" s="173"/>
      <c r="T293" s="174"/>
      <c r="AT293" s="169" t="s">
        <v>171</v>
      </c>
      <c r="AU293" s="169" t="s">
        <v>90</v>
      </c>
      <c r="AV293" s="14" t="s">
        <v>165</v>
      </c>
      <c r="AW293" s="14" t="s">
        <v>36</v>
      </c>
      <c r="AX293" s="14" t="s">
        <v>88</v>
      </c>
      <c r="AY293" s="169" t="s">
        <v>158</v>
      </c>
    </row>
    <row r="294" spans="2:65" s="1" customFormat="1" ht="16.5" customHeight="1">
      <c r="B294" s="32"/>
      <c r="C294" s="176" t="s">
        <v>368</v>
      </c>
      <c r="D294" s="176" t="s">
        <v>336</v>
      </c>
      <c r="E294" s="177" t="s">
        <v>1575</v>
      </c>
      <c r="F294" s="178" t="s">
        <v>1576</v>
      </c>
      <c r="G294" s="179" t="s">
        <v>339</v>
      </c>
      <c r="H294" s="180">
        <v>26.6</v>
      </c>
      <c r="I294" s="181"/>
      <c r="J294" s="182">
        <f>ROUND(I294*H294,2)</f>
        <v>0</v>
      </c>
      <c r="K294" s="178" t="s">
        <v>164</v>
      </c>
      <c r="L294" s="183"/>
      <c r="M294" s="184" t="s">
        <v>1</v>
      </c>
      <c r="N294" s="185" t="s">
        <v>45</v>
      </c>
      <c r="P294" s="145">
        <f>O294*H294</f>
        <v>0</v>
      </c>
      <c r="Q294" s="145">
        <v>1</v>
      </c>
      <c r="R294" s="145">
        <f>Q294*H294</f>
        <v>26.6</v>
      </c>
      <c r="S294" s="145">
        <v>0</v>
      </c>
      <c r="T294" s="146">
        <f>S294*H294</f>
        <v>0</v>
      </c>
      <c r="AR294" s="147" t="s">
        <v>223</v>
      </c>
      <c r="AT294" s="147" t="s">
        <v>336</v>
      </c>
      <c r="AU294" s="147" t="s">
        <v>90</v>
      </c>
      <c r="AY294" s="17" t="s">
        <v>158</v>
      </c>
      <c r="BE294" s="148">
        <f>IF(N294="základní",J294,0)</f>
        <v>0</v>
      </c>
      <c r="BF294" s="148">
        <f>IF(N294="snížená",J294,0)</f>
        <v>0</v>
      </c>
      <c r="BG294" s="148">
        <f>IF(N294="zákl. přenesená",J294,0)</f>
        <v>0</v>
      </c>
      <c r="BH294" s="148">
        <f>IF(N294="sníž. přenesená",J294,0)</f>
        <v>0</v>
      </c>
      <c r="BI294" s="148">
        <f>IF(N294="nulová",J294,0)</f>
        <v>0</v>
      </c>
      <c r="BJ294" s="17" t="s">
        <v>88</v>
      </c>
      <c r="BK294" s="148">
        <f>ROUND(I294*H294,2)</f>
        <v>0</v>
      </c>
      <c r="BL294" s="17" t="s">
        <v>165</v>
      </c>
      <c r="BM294" s="147" t="s">
        <v>1577</v>
      </c>
    </row>
    <row r="295" spans="2:65" s="1" customFormat="1" ht="11.25">
      <c r="B295" s="32"/>
      <c r="D295" s="149" t="s">
        <v>167</v>
      </c>
      <c r="F295" s="150" t="s">
        <v>1576</v>
      </c>
      <c r="I295" s="151"/>
      <c r="L295" s="32"/>
      <c r="M295" s="152"/>
      <c r="T295" s="56"/>
      <c r="AT295" s="17" t="s">
        <v>167</v>
      </c>
      <c r="AU295" s="17" t="s">
        <v>90</v>
      </c>
    </row>
    <row r="296" spans="2:65" s="13" customFormat="1" ht="11.25">
      <c r="B296" s="161"/>
      <c r="D296" s="149" t="s">
        <v>171</v>
      </c>
      <c r="F296" s="163" t="s">
        <v>1578</v>
      </c>
      <c r="H296" s="164">
        <v>26.6</v>
      </c>
      <c r="I296" s="165"/>
      <c r="L296" s="161"/>
      <c r="M296" s="166"/>
      <c r="T296" s="167"/>
      <c r="AT296" s="162" t="s">
        <v>171</v>
      </c>
      <c r="AU296" s="162" t="s">
        <v>90</v>
      </c>
      <c r="AV296" s="13" t="s">
        <v>90</v>
      </c>
      <c r="AW296" s="13" t="s">
        <v>4</v>
      </c>
      <c r="AX296" s="13" t="s">
        <v>88</v>
      </c>
      <c r="AY296" s="162" t="s">
        <v>158</v>
      </c>
    </row>
    <row r="297" spans="2:65" s="1" customFormat="1" ht="33" customHeight="1">
      <c r="B297" s="32"/>
      <c r="C297" s="136" t="s">
        <v>373</v>
      </c>
      <c r="D297" s="136" t="s">
        <v>160</v>
      </c>
      <c r="E297" s="137" t="s">
        <v>326</v>
      </c>
      <c r="F297" s="138" t="s">
        <v>327</v>
      </c>
      <c r="G297" s="139" t="s">
        <v>163</v>
      </c>
      <c r="H297" s="140">
        <v>884.8</v>
      </c>
      <c r="I297" s="141"/>
      <c r="J297" s="142">
        <f>ROUND(I297*H297,2)</f>
        <v>0</v>
      </c>
      <c r="K297" s="138" t="s">
        <v>164</v>
      </c>
      <c r="L297" s="32"/>
      <c r="M297" s="143" t="s">
        <v>1</v>
      </c>
      <c r="N297" s="144" t="s">
        <v>45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165</v>
      </c>
      <c r="AT297" s="147" t="s">
        <v>160</v>
      </c>
      <c r="AU297" s="147" t="s">
        <v>90</v>
      </c>
      <c r="AY297" s="17" t="s">
        <v>158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88</v>
      </c>
      <c r="BK297" s="148">
        <f>ROUND(I297*H297,2)</f>
        <v>0</v>
      </c>
      <c r="BL297" s="17" t="s">
        <v>165</v>
      </c>
      <c r="BM297" s="147" t="s">
        <v>1579</v>
      </c>
    </row>
    <row r="298" spans="2:65" s="1" customFormat="1" ht="19.5">
      <c r="B298" s="32"/>
      <c r="D298" s="149" t="s">
        <v>167</v>
      </c>
      <c r="F298" s="150" t="s">
        <v>329</v>
      </c>
      <c r="I298" s="151"/>
      <c r="L298" s="32"/>
      <c r="M298" s="152"/>
      <c r="T298" s="56"/>
      <c r="AT298" s="17" t="s">
        <v>167</v>
      </c>
      <c r="AU298" s="17" t="s">
        <v>90</v>
      </c>
    </row>
    <row r="299" spans="2:65" s="1" customFormat="1" ht="11.25">
      <c r="B299" s="32"/>
      <c r="D299" s="153" t="s">
        <v>169</v>
      </c>
      <c r="F299" s="154" t="s">
        <v>330</v>
      </c>
      <c r="I299" s="151"/>
      <c r="L299" s="32"/>
      <c r="M299" s="152"/>
      <c r="T299" s="56"/>
      <c r="AT299" s="17" t="s">
        <v>169</v>
      </c>
      <c r="AU299" s="17" t="s">
        <v>90</v>
      </c>
    </row>
    <row r="300" spans="2:65" s="12" customFormat="1" ht="11.25">
      <c r="B300" s="155"/>
      <c r="D300" s="149" t="s">
        <v>171</v>
      </c>
      <c r="E300" s="156" t="s">
        <v>1</v>
      </c>
      <c r="F300" s="157" t="s">
        <v>1465</v>
      </c>
      <c r="H300" s="156" t="s">
        <v>1</v>
      </c>
      <c r="I300" s="158"/>
      <c r="L300" s="155"/>
      <c r="M300" s="159"/>
      <c r="T300" s="160"/>
      <c r="AT300" s="156" t="s">
        <v>171</v>
      </c>
      <c r="AU300" s="156" t="s">
        <v>90</v>
      </c>
      <c r="AV300" s="12" t="s">
        <v>88</v>
      </c>
      <c r="AW300" s="12" t="s">
        <v>36</v>
      </c>
      <c r="AX300" s="12" t="s">
        <v>80</v>
      </c>
      <c r="AY300" s="156" t="s">
        <v>158</v>
      </c>
    </row>
    <row r="301" spans="2:65" s="12" customFormat="1" ht="11.25">
      <c r="B301" s="155"/>
      <c r="D301" s="149" t="s">
        <v>171</v>
      </c>
      <c r="E301" s="156" t="s">
        <v>1</v>
      </c>
      <c r="F301" s="157" t="s">
        <v>1304</v>
      </c>
      <c r="H301" s="156" t="s">
        <v>1</v>
      </c>
      <c r="I301" s="158"/>
      <c r="L301" s="155"/>
      <c r="M301" s="159"/>
      <c r="T301" s="160"/>
      <c r="AT301" s="156" t="s">
        <v>171</v>
      </c>
      <c r="AU301" s="156" t="s">
        <v>90</v>
      </c>
      <c r="AV301" s="12" t="s">
        <v>88</v>
      </c>
      <c r="AW301" s="12" t="s">
        <v>36</v>
      </c>
      <c r="AX301" s="12" t="s">
        <v>80</v>
      </c>
      <c r="AY301" s="156" t="s">
        <v>158</v>
      </c>
    </row>
    <row r="302" spans="2:65" s="13" customFormat="1" ht="11.25">
      <c r="B302" s="161"/>
      <c r="D302" s="149" t="s">
        <v>171</v>
      </c>
      <c r="E302" s="162" t="s">
        <v>1</v>
      </c>
      <c r="F302" s="163" t="s">
        <v>1580</v>
      </c>
      <c r="H302" s="164">
        <v>823.6</v>
      </c>
      <c r="I302" s="165"/>
      <c r="L302" s="161"/>
      <c r="M302" s="166"/>
      <c r="T302" s="167"/>
      <c r="AT302" s="162" t="s">
        <v>171</v>
      </c>
      <c r="AU302" s="162" t="s">
        <v>90</v>
      </c>
      <c r="AV302" s="13" t="s">
        <v>90</v>
      </c>
      <c r="AW302" s="13" t="s">
        <v>36</v>
      </c>
      <c r="AX302" s="13" t="s">
        <v>80</v>
      </c>
      <c r="AY302" s="162" t="s">
        <v>158</v>
      </c>
    </row>
    <row r="303" spans="2:65" s="12" customFormat="1" ht="11.25">
      <c r="B303" s="155"/>
      <c r="D303" s="149" t="s">
        <v>171</v>
      </c>
      <c r="E303" s="156" t="s">
        <v>1</v>
      </c>
      <c r="F303" s="157" t="s">
        <v>1581</v>
      </c>
      <c r="H303" s="156" t="s">
        <v>1</v>
      </c>
      <c r="I303" s="158"/>
      <c r="L303" s="155"/>
      <c r="M303" s="159"/>
      <c r="T303" s="160"/>
      <c r="AT303" s="156" t="s">
        <v>171</v>
      </c>
      <c r="AU303" s="156" t="s">
        <v>90</v>
      </c>
      <c r="AV303" s="12" t="s">
        <v>88</v>
      </c>
      <c r="AW303" s="12" t="s">
        <v>36</v>
      </c>
      <c r="AX303" s="12" t="s">
        <v>80</v>
      </c>
      <c r="AY303" s="156" t="s">
        <v>158</v>
      </c>
    </row>
    <row r="304" spans="2:65" s="12" customFormat="1" ht="11.25">
      <c r="B304" s="155"/>
      <c r="D304" s="149" t="s">
        <v>171</v>
      </c>
      <c r="E304" s="156" t="s">
        <v>1</v>
      </c>
      <c r="F304" s="157" t="s">
        <v>1582</v>
      </c>
      <c r="H304" s="156" t="s">
        <v>1</v>
      </c>
      <c r="I304" s="158"/>
      <c r="L304" s="155"/>
      <c r="M304" s="159"/>
      <c r="T304" s="160"/>
      <c r="AT304" s="156" t="s">
        <v>171</v>
      </c>
      <c r="AU304" s="156" t="s">
        <v>90</v>
      </c>
      <c r="AV304" s="12" t="s">
        <v>88</v>
      </c>
      <c r="AW304" s="12" t="s">
        <v>36</v>
      </c>
      <c r="AX304" s="12" t="s">
        <v>80</v>
      </c>
      <c r="AY304" s="156" t="s">
        <v>158</v>
      </c>
    </row>
    <row r="305" spans="2:65" s="13" customFormat="1" ht="11.25">
      <c r="B305" s="161"/>
      <c r="D305" s="149" t="s">
        <v>171</v>
      </c>
      <c r="E305" s="162" t="s">
        <v>1</v>
      </c>
      <c r="F305" s="163" t="s">
        <v>1583</v>
      </c>
      <c r="H305" s="164">
        <v>61.2</v>
      </c>
      <c r="I305" s="165"/>
      <c r="L305" s="161"/>
      <c r="M305" s="166"/>
      <c r="T305" s="167"/>
      <c r="AT305" s="162" t="s">
        <v>171</v>
      </c>
      <c r="AU305" s="162" t="s">
        <v>90</v>
      </c>
      <c r="AV305" s="13" t="s">
        <v>90</v>
      </c>
      <c r="AW305" s="13" t="s">
        <v>36</v>
      </c>
      <c r="AX305" s="13" t="s">
        <v>80</v>
      </c>
      <c r="AY305" s="162" t="s">
        <v>158</v>
      </c>
    </row>
    <row r="306" spans="2:65" s="14" customFormat="1" ht="11.25">
      <c r="B306" s="168"/>
      <c r="D306" s="149" t="s">
        <v>171</v>
      </c>
      <c r="E306" s="169" t="s">
        <v>1</v>
      </c>
      <c r="F306" s="170" t="s">
        <v>182</v>
      </c>
      <c r="H306" s="171">
        <v>884.8</v>
      </c>
      <c r="I306" s="172"/>
      <c r="L306" s="168"/>
      <c r="M306" s="173"/>
      <c r="T306" s="174"/>
      <c r="AT306" s="169" t="s">
        <v>171</v>
      </c>
      <c r="AU306" s="169" t="s">
        <v>90</v>
      </c>
      <c r="AV306" s="14" t="s">
        <v>165</v>
      </c>
      <c r="AW306" s="14" t="s">
        <v>36</v>
      </c>
      <c r="AX306" s="14" t="s">
        <v>88</v>
      </c>
      <c r="AY306" s="169" t="s">
        <v>158</v>
      </c>
    </row>
    <row r="307" spans="2:65" s="1" customFormat="1" ht="16.5" customHeight="1">
      <c r="B307" s="32"/>
      <c r="C307" s="176" t="s">
        <v>379</v>
      </c>
      <c r="D307" s="176" t="s">
        <v>336</v>
      </c>
      <c r="E307" s="177" t="s">
        <v>337</v>
      </c>
      <c r="F307" s="178" t="s">
        <v>338</v>
      </c>
      <c r="G307" s="179" t="s">
        <v>339</v>
      </c>
      <c r="H307" s="180">
        <v>64.912000000000006</v>
      </c>
      <c r="I307" s="181"/>
      <c r="J307" s="182">
        <f>ROUND(I307*H307,2)</f>
        <v>0</v>
      </c>
      <c r="K307" s="178" t="s">
        <v>164</v>
      </c>
      <c r="L307" s="183"/>
      <c r="M307" s="184" t="s">
        <v>1</v>
      </c>
      <c r="N307" s="185" t="s">
        <v>45</v>
      </c>
      <c r="P307" s="145">
        <f>O307*H307</f>
        <v>0</v>
      </c>
      <c r="Q307" s="145">
        <v>1</v>
      </c>
      <c r="R307" s="145">
        <f>Q307*H307</f>
        <v>64.912000000000006</v>
      </c>
      <c r="S307" s="145">
        <v>0</v>
      </c>
      <c r="T307" s="146">
        <f>S307*H307</f>
        <v>0</v>
      </c>
      <c r="AR307" s="147" t="s">
        <v>223</v>
      </c>
      <c r="AT307" s="147" t="s">
        <v>336</v>
      </c>
      <c r="AU307" s="147" t="s">
        <v>90</v>
      </c>
      <c r="AY307" s="17" t="s">
        <v>158</v>
      </c>
      <c r="BE307" s="148">
        <f>IF(N307="základní",J307,0)</f>
        <v>0</v>
      </c>
      <c r="BF307" s="148">
        <f>IF(N307="snížená",J307,0)</f>
        <v>0</v>
      </c>
      <c r="BG307" s="148">
        <f>IF(N307="zákl. přenesená",J307,0)</f>
        <v>0</v>
      </c>
      <c r="BH307" s="148">
        <f>IF(N307="sníž. přenesená",J307,0)</f>
        <v>0</v>
      </c>
      <c r="BI307" s="148">
        <f>IF(N307="nulová",J307,0)</f>
        <v>0</v>
      </c>
      <c r="BJ307" s="17" t="s">
        <v>88</v>
      </c>
      <c r="BK307" s="148">
        <f>ROUND(I307*H307,2)</f>
        <v>0</v>
      </c>
      <c r="BL307" s="17" t="s">
        <v>165</v>
      </c>
      <c r="BM307" s="147" t="s">
        <v>1584</v>
      </c>
    </row>
    <row r="308" spans="2:65" s="1" customFormat="1" ht="11.25">
      <c r="B308" s="32"/>
      <c r="D308" s="149" t="s">
        <v>167</v>
      </c>
      <c r="F308" s="150" t="s">
        <v>338</v>
      </c>
      <c r="I308" s="151"/>
      <c r="L308" s="32"/>
      <c r="M308" s="152"/>
      <c r="T308" s="56"/>
      <c r="AT308" s="17" t="s">
        <v>167</v>
      </c>
      <c r="AU308" s="17" t="s">
        <v>90</v>
      </c>
    </row>
    <row r="309" spans="2:65" s="13" customFormat="1" ht="11.25">
      <c r="B309" s="161"/>
      <c r="D309" s="149" t="s">
        <v>171</v>
      </c>
      <c r="E309" s="162" t="s">
        <v>1</v>
      </c>
      <c r="F309" s="163" t="s">
        <v>1585</v>
      </c>
      <c r="H309" s="164">
        <v>164.72</v>
      </c>
      <c r="I309" s="165"/>
      <c r="L309" s="161"/>
      <c r="M309" s="166"/>
      <c r="T309" s="167"/>
      <c r="AT309" s="162" t="s">
        <v>171</v>
      </c>
      <c r="AU309" s="162" t="s">
        <v>90</v>
      </c>
      <c r="AV309" s="13" t="s">
        <v>90</v>
      </c>
      <c r="AW309" s="13" t="s">
        <v>36</v>
      </c>
      <c r="AX309" s="13" t="s">
        <v>80</v>
      </c>
      <c r="AY309" s="162" t="s">
        <v>158</v>
      </c>
    </row>
    <row r="310" spans="2:65" s="13" customFormat="1" ht="11.25">
      <c r="B310" s="161"/>
      <c r="D310" s="149" t="s">
        <v>171</v>
      </c>
      <c r="E310" s="162" t="s">
        <v>1</v>
      </c>
      <c r="F310" s="163" t="s">
        <v>1586</v>
      </c>
      <c r="H310" s="164">
        <v>-127.21</v>
      </c>
      <c r="I310" s="165"/>
      <c r="L310" s="161"/>
      <c r="M310" s="166"/>
      <c r="T310" s="167"/>
      <c r="AT310" s="162" t="s">
        <v>171</v>
      </c>
      <c r="AU310" s="162" t="s">
        <v>90</v>
      </c>
      <c r="AV310" s="13" t="s">
        <v>90</v>
      </c>
      <c r="AW310" s="13" t="s">
        <v>36</v>
      </c>
      <c r="AX310" s="13" t="s">
        <v>80</v>
      </c>
      <c r="AY310" s="162" t="s">
        <v>158</v>
      </c>
    </row>
    <row r="311" spans="2:65" s="15" customFormat="1" ht="11.25">
      <c r="B311" s="192"/>
      <c r="D311" s="149" t="s">
        <v>171</v>
      </c>
      <c r="E311" s="193" t="s">
        <v>1</v>
      </c>
      <c r="F311" s="194" t="s">
        <v>1587</v>
      </c>
      <c r="H311" s="195">
        <v>37.51</v>
      </c>
      <c r="I311" s="196"/>
      <c r="L311" s="192"/>
      <c r="M311" s="197"/>
      <c r="T311" s="198"/>
      <c r="AT311" s="193" t="s">
        <v>171</v>
      </c>
      <c r="AU311" s="193" t="s">
        <v>90</v>
      </c>
      <c r="AV311" s="15" t="s">
        <v>183</v>
      </c>
      <c r="AW311" s="15" t="s">
        <v>36</v>
      </c>
      <c r="AX311" s="15" t="s">
        <v>80</v>
      </c>
      <c r="AY311" s="193" t="s">
        <v>158</v>
      </c>
    </row>
    <row r="312" spans="2:65" s="12" customFormat="1" ht="11.25">
      <c r="B312" s="155"/>
      <c r="D312" s="149" t="s">
        <v>171</v>
      </c>
      <c r="E312" s="156" t="s">
        <v>1</v>
      </c>
      <c r="F312" s="157" t="s">
        <v>1581</v>
      </c>
      <c r="H312" s="156" t="s">
        <v>1</v>
      </c>
      <c r="I312" s="158"/>
      <c r="L312" s="155"/>
      <c r="M312" s="159"/>
      <c r="T312" s="160"/>
      <c r="AT312" s="156" t="s">
        <v>171</v>
      </c>
      <c r="AU312" s="156" t="s">
        <v>90</v>
      </c>
      <c r="AV312" s="12" t="s">
        <v>88</v>
      </c>
      <c r="AW312" s="12" t="s">
        <v>36</v>
      </c>
      <c r="AX312" s="12" t="s">
        <v>80</v>
      </c>
      <c r="AY312" s="156" t="s">
        <v>158</v>
      </c>
    </row>
    <row r="313" spans="2:65" s="13" customFormat="1" ht="11.25">
      <c r="B313" s="161"/>
      <c r="D313" s="149" t="s">
        <v>171</v>
      </c>
      <c r="E313" s="162" t="s">
        <v>1</v>
      </c>
      <c r="F313" s="163" t="s">
        <v>1588</v>
      </c>
      <c r="H313" s="164">
        <v>3.06</v>
      </c>
      <c r="I313" s="165"/>
      <c r="L313" s="161"/>
      <c r="M313" s="166"/>
      <c r="T313" s="167"/>
      <c r="AT313" s="162" t="s">
        <v>171</v>
      </c>
      <c r="AU313" s="162" t="s">
        <v>90</v>
      </c>
      <c r="AV313" s="13" t="s">
        <v>90</v>
      </c>
      <c r="AW313" s="13" t="s">
        <v>36</v>
      </c>
      <c r="AX313" s="13" t="s">
        <v>80</v>
      </c>
      <c r="AY313" s="162" t="s">
        <v>158</v>
      </c>
    </row>
    <row r="314" spans="2:65" s="14" customFormat="1" ht="11.25">
      <c r="B314" s="168"/>
      <c r="D314" s="149" t="s">
        <v>171</v>
      </c>
      <c r="E314" s="169" t="s">
        <v>1</v>
      </c>
      <c r="F314" s="170" t="s">
        <v>182</v>
      </c>
      <c r="H314" s="171">
        <v>40.57</v>
      </c>
      <c r="I314" s="172"/>
      <c r="L314" s="168"/>
      <c r="M314" s="173"/>
      <c r="T314" s="174"/>
      <c r="AT314" s="169" t="s">
        <v>171</v>
      </c>
      <c r="AU314" s="169" t="s">
        <v>90</v>
      </c>
      <c r="AV314" s="14" t="s">
        <v>165</v>
      </c>
      <c r="AW314" s="14" t="s">
        <v>36</v>
      </c>
      <c r="AX314" s="14" t="s">
        <v>88</v>
      </c>
      <c r="AY314" s="169" t="s">
        <v>158</v>
      </c>
    </row>
    <row r="315" spans="2:65" s="13" customFormat="1" ht="11.25">
      <c r="B315" s="161"/>
      <c r="D315" s="149" t="s">
        <v>171</v>
      </c>
      <c r="F315" s="163" t="s">
        <v>1589</v>
      </c>
      <c r="H315" s="164">
        <v>64.912000000000006</v>
      </c>
      <c r="I315" s="165"/>
      <c r="L315" s="161"/>
      <c r="M315" s="166"/>
      <c r="T315" s="167"/>
      <c r="AT315" s="162" t="s">
        <v>171</v>
      </c>
      <c r="AU315" s="162" t="s">
        <v>90</v>
      </c>
      <c r="AV315" s="13" t="s">
        <v>90</v>
      </c>
      <c r="AW315" s="13" t="s">
        <v>4</v>
      </c>
      <c r="AX315" s="13" t="s">
        <v>88</v>
      </c>
      <c r="AY315" s="162" t="s">
        <v>158</v>
      </c>
    </row>
    <row r="316" spans="2:65" s="1" customFormat="1" ht="24.2" customHeight="1">
      <c r="B316" s="32"/>
      <c r="C316" s="136" t="s">
        <v>382</v>
      </c>
      <c r="D316" s="136" t="s">
        <v>160</v>
      </c>
      <c r="E316" s="137" t="s">
        <v>1306</v>
      </c>
      <c r="F316" s="138" t="s">
        <v>1307</v>
      </c>
      <c r="G316" s="139" t="s">
        <v>163</v>
      </c>
      <c r="H316" s="140">
        <v>823.6</v>
      </c>
      <c r="I316" s="141"/>
      <c r="J316" s="142">
        <f>ROUND(I316*H316,2)</f>
        <v>0</v>
      </c>
      <c r="K316" s="138" t="s">
        <v>164</v>
      </c>
      <c r="L316" s="32"/>
      <c r="M316" s="143" t="s">
        <v>1</v>
      </c>
      <c r="N316" s="144" t="s">
        <v>45</v>
      </c>
      <c r="P316" s="145">
        <f>O316*H316</f>
        <v>0</v>
      </c>
      <c r="Q316" s="145">
        <v>0</v>
      </c>
      <c r="R316" s="145">
        <f>Q316*H316</f>
        <v>0</v>
      </c>
      <c r="S316" s="145">
        <v>0</v>
      </c>
      <c r="T316" s="146">
        <f>S316*H316</f>
        <v>0</v>
      </c>
      <c r="AR316" s="147" t="s">
        <v>165</v>
      </c>
      <c r="AT316" s="147" t="s">
        <v>160</v>
      </c>
      <c r="AU316" s="147" t="s">
        <v>90</v>
      </c>
      <c r="AY316" s="17" t="s">
        <v>158</v>
      </c>
      <c r="BE316" s="148">
        <f>IF(N316="základní",J316,0)</f>
        <v>0</v>
      </c>
      <c r="BF316" s="148">
        <f>IF(N316="snížená",J316,0)</f>
        <v>0</v>
      </c>
      <c r="BG316" s="148">
        <f>IF(N316="zákl. přenesená",J316,0)</f>
        <v>0</v>
      </c>
      <c r="BH316" s="148">
        <f>IF(N316="sníž. přenesená",J316,0)</f>
        <v>0</v>
      </c>
      <c r="BI316" s="148">
        <f>IF(N316="nulová",J316,0)</f>
        <v>0</v>
      </c>
      <c r="BJ316" s="17" t="s">
        <v>88</v>
      </c>
      <c r="BK316" s="148">
        <f>ROUND(I316*H316,2)</f>
        <v>0</v>
      </c>
      <c r="BL316" s="17" t="s">
        <v>165</v>
      </c>
      <c r="BM316" s="147" t="s">
        <v>1590</v>
      </c>
    </row>
    <row r="317" spans="2:65" s="1" customFormat="1" ht="19.5">
      <c r="B317" s="32"/>
      <c r="D317" s="149" t="s">
        <v>167</v>
      </c>
      <c r="F317" s="150" t="s">
        <v>1309</v>
      </c>
      <c r="I317" s="151"/>
      <c r="L317" s="32"/>
      <c r="M317" s="152"/>
      <c r="T317" s="56"/>
      <c r="AT317" s="17" t="s">
        <v>167</v>
      </c>
      <c r="AU317" s="17" t="s">
        <v>90</v>
      </c>
    </row>
    <row r="318" spans="2:65" s="1" customFormat="1" ht="11.25">
      <c r="B318" s="32"/>
      <c r="D318" s="153" t="s">
        <v>169</v>
      </c>
      <c r="F318" s="154" t="s">
        <v>1310</v>
      </c>
      <c r="I318" s="151"/>
      <c r="L318" s="32"/>
      <c r="M318" s="152"/>
      <c r="T318" s="56"/>
      <c r="AT318" s="17" t="s">
        <v>169</v>
      </c>
      <c r="AU318" s="17" t="s">
        <v>90</v>
      </c>
    </row>
    <row r="319" spans="2:65" s="12" customFormat="1" ht="11.25">
      <c r="B319" s="155"/>
      <c r="D319" s="149" t="s">
        <v>171</v>
      </c>
      <c r="E319" s="156" t="s">
        <v>1</v>
      </c>
      <c r="F319" s="157" t="s">
        <v>1591</v>
      </c>
      <c r="H319" s="156" t="s">
        <v>1</v>
      </c>
      <c r="I319" s="158"/>
      <c r="L319" s="155"/>
      <c r="M319" s="159"/>
      <c r="T319" s="160"/>
      <c r="AT319" s="156" t="s">
        <v>171</v>
      </c>
      <c r="AU319" s="156" t="s">
        <v>90</v>
      </c>
      <c r="AV319" s="12" t="s">
        <v>88</v>
      </c>
      <c r="AW319" s="12" t="s">
        <v>36</v>
      </c>
      <c r="AX319" s="12" t="s">
        <v>80</v>
      </c>
      <c r="AY319" s="156" t="s">
        <v>158</v>
      </c>
    </row>
    <row r="320" spans="2:65" s="13" customFormat="1" ht="11.25">
      <c r="B320" s="161"/>
      <c r="D320" s="149" t="s">
        <v>171</v>
      </c>
      <c r="E320" s="162" t="s">
        <v>1</v>
      </c>
      <c r="F320" s="163" t="s">
        <v>1580</v>
      </c>
      <c r="H320" s="164">
        <v>823.6</v>
      </c>
      <c r="I320" s="165"/>
      <c r="L320" s="161"/>
      <c r="M320" s="166"/>
      <c r="T320" s="167"/>
      <c r="AT320" s="162" t="s">
        <v>171</v>
      </c>
      <c r="AU320" s="162" t="s">
        <v>90</v>
      </c>
      <c r="AV320" s="13" t="s">
        <v>90</v>
      </c>
      <c r="AW320" s="13" t="s">
        <v>36</v>
      </c>
      <c r="AX320" s="13" t="s">
        <v>80</v>
      </c>
      <c r="AY320" s="162" t="s">
        <v>158</v>
      </c>
    </row>
    <row r="321" spans="2:65" s="14" customFormat="1" ht="11.25">
      <c r="B321" s="168"/>
      <c r="D321" s="149" t="s">
        <v>171</v>
      </c>
      <c r="E321" s="169" t="s">
        <v>1</v>
      </c>
      <c r="F321" s="170" t="s">
        <v>182</v>
      </c>
      <c r="H321" s="171">
        <v>823.6</v>
      </c>
      <c r="I321" s="172"/>
      <c r="L321" s="168"/>
      <c r="M321" s="173"/>
      <c r="T321" s="174"/>
      <c r="AT321" s="169" t="s">
        <v>171</v>
      </c>
      <c r="AU321" s="169" t="s">
        <v>90</v>
      </c>
      <c r="AV321" s="14" t="s">
        <v>165</v>
      </c>
      <c r="AW321" s="14" t="s">
        <v>36</v>
      </c>
      <c r="AX321" s="14" t="s">
        <v>88</v>
      </c>
      <c r="AY321" s="169" t="s">
        <v>158</v>
      </c>
    </row>
    <row r="322" spans="2:65" s="1" customFormat="1" ht="16.5" customHeight="1">
      <c r="B322" s="32"/>
      <c r="C322" s="176" t="s">
        <v>391</v>
      </c>
      <c r="D322" s="176" t="s">
        <v>336</v>
      </c>
      <c r="E322" s="177" t="s">
        <v>354</v>
      </c>
      <c r="F322" s="178" t="s">
        <v>355</v>
      </c>
      <c r="G322" s="179" t="s">
        <v>356</v>
      </c>
      <c r="H322" s="180">
        <v>16.472000000000001</v>
      </c>
      <c r="I322" s="181"/>
      <c r="J322" s="182">
        <f>ROUND(I322*H322,2)</f>
        <v>0</v>
      </c>
      <c r="K322" s="178" t="s">
        <v>164</v>
      </c>
      <c r="L322" s="183"/>
      <c r="M322" s="184" t="s">
        <v>1</v>
      </c>
      <c r="N322" s="185" t="s">
        <v>45</v>
      </c>
      <c r="P322" s="145">
        <f>O322*H322</f>
        <v>0</v>
      </c>
      <c r="Q322" s="145">
        <v>1E-3</v>
      </c>
      <c r="R322" s="145">
        <f>Q322*H322</f>
        <v>1.6472000000000001E-2</v>
      </c>
      <c r="S322" s="145">
        <v>0</v>
      </c>
      <c r="T322" s="146">
        <f>S322*H322</f>
        <v>0</v>
      </c>
      <c r="AR322" s="147" t="s">
        <v>223</v>
      </c>
      <c r="AT322" s="147" t="s">
        <v>336</v>
      </c>
      <c r="AU322" s="147" t="s">
        <v>90</v>
      </c>
      <c r="AY322" s="17" t="s">
        <v>158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7" t="s">
        <v>88</v>
      </c>
      <c r="BK322" s="148">
        <f>ROUND(I322*H322,2)</f>
        <v>0</v>
      </c>
      <c r="BL322" s="17" t="s">
        <v>165</v>
      </c>
      <c r="BM322" s="147" t="s">
        <v>1592</v>
      </c>
    </row>
    <row r="323" spans="2:65" s="1" customFormat="1" ht="11.25">
      <c r="B323" s="32"/>
      <c r="D323" s="149" t="s">
        <v>167</v>
      </c>
      <c r="F323" s="150" t="s">
        <v>355</v>
      </c>
      <c r="I323" s="151"/>
      <c r="L323" s="32"/>
      <c r="M323" s="152"/>
      <c r="T323" s="56"/>
      <c r="AT323" s="17" t="s">
        <v>167</v>
      </c>
      <c r="AU323" s="17" t="s">
        <v>90</v>
      </c>
    </row>
    <row r="324" spans="2:65" s="13" customFormat="1" ht="11.25">
      <c r="B324" s="161"/>
      <c r="D324" s="149" t="s">
        <v>171</v>
      </c>
      <c r="F324" s="163" t="s">
        <v>1593</v>
      </c>
      <c r="H324" s="164">
        <v>16.472000000000001</v>
      </c>
      <c r="I324" s="165"/>
      <c r="L324" s="161"/>
      <c r="M324" s="166"/>
      <c r="T324" s="167"/>
      <c r="AT324" s="162" t="s">
        <v>171</v>
      </c>
      <c r="AU324" s="162" t="s">
        <v>90</v>
      </c>
      <c r="AV324" s="13" t="s">
        <v>90</v>
      </c>
      <c r="AW324" s="13" t="s">
        <v>4</v>
      </c>
      <c r="AX324" s="13" t="s">
        <v>88</v>
      </c>
      <c r="AY324" s="162" t="s">
        <v>158</v>
      </c>
    </row>
    <row r="325" spans="2:65" s="1" customFormat="1" ht="24.2" customHeight="1">
      <c r="B325" s="32"/>
      <c r="C325" s="136" t="s">
        <v>399</v>
      </c>
      <c r="D325" s="136" t="s">
        <v>160</v>
      </c>
      <c r="E325" s="137" t="s">
        <v>383</v>
      </c>
      <c r="F325" s="138" t="s">
        <v>384</v>
      </c>
      <c r="G325" s="139" t="s">
        <v>163</v>
      </c>
      <c r="H325" s="140">
        <v>1487.5</v>
      </c>
      <c r="I325" s="141"/>
      <c r="J325" s="142">
        <f>ROUND(I325*H325,2)</f>
        <v>0</v>
      </c>
      <c r="K325" s="138" t="s">
        <v>164</v>
      </c>
      <c r="L325" s="32"/>
      <c r="M325" s="143" t="s">
        <v>1</v>
      </c>
      <c r="N325" s="144" t="s">
        <v>45</v>
      </c>
      <c r="P325" s="145">
        <f>O325*H325</f>
        <v>0</v>
      </c>
      <c r="Q325" s="145">
        <v>0</v>
      </c>
      <c r="R325" s="145">
        <f>Q325*H325</f>
        <v>0</v>
      </c>
      <c r="S325" s="145">
        <v>0</v>
      </c>
      <c r="T325" s="146">
        <f>S325*H325</f>
        <v>0</v>
      </c>
      <c r="AR325" s="147" t="s">
        <v>165</v>
      </c>
      <c r="AT325" s="147" t="s">
        <v>160</v>
      </c>
      <c r="AU325" s="147" t="s">
        <v>90</v>
      </c>
      <c r="AY325" s="17" t="s">
        <v>158</v>
      </c>
      <c r="BE325" s="148">
        <f>IF(N325="základní",J325,0)</f>
        <v>0</v>
      </c>
      <c r="BF325" s="148">
        <f>IF(N325="snížená",J325,0)</f>
        <v>0</v>
      </c>
      <c r="BG325" s="148">
        <f>IF(N325="zákl. přenesená",J325,0)</f>
        <v>0</v>
      </c>
      <c r="BH325" s="148">
        <f>IF(N325="sníž. přenesená",J325,0)</f>
        <v>0</v>
      </c>
      <c r="BI325" s="148">
        <f>IF(N325="nulová",J325,0)</f>
        <v>0</v>
      </c>
      <c r="BJ325" s="17" t="s">
        <v>88</v>
      </c>
      <c r="BK325" s="148">
        <f>ROUND(I325*H325,2)</f>
        <v>0</v>
      </c>
      <c r="BL325" s="17" t="s">
        <v>165</v>
      </c>
      <c r="BM325" s="147" t="s">
        <v>1594</v>
      </c>
    </row>
    <row r="326" spans="2:65" s="1" customFormat="1" ht="19.5">
      <c r="B326" s="32"/>
      <c r="D326" s="149" t="s">
        <v>167</v>
      </c>
      <c r="F326" s="150" t="s">
        <v>386</v>
      </c>
      <c r="I326" s="151"/>
      <c r="L326" s="32"/>
      <c r="M326" s="152"/>
      <c r="T326" s="56"/>
      <c r="AT326" s="17" t="s">
        <v>167</v>
      </c>
      <c r="AU326" s="17" t="s">
        <v>90</v>
      </c>
    </row>
    <row r="327" spans="2:65" s="1" customFormat="1" ht="11.25">
      <c r="B327" s="32"/>
      <c r="D327" s="153" t="s">
        <v>169</v>
      </c>
      <c r="F327" s="154" t="s">
        <v>387</v>
      </c>
      <c r="I327" s="151"/>
      <c r="L327" s="32"/>
      <c r="M327" s="152"/>
      <c r="T327" s="56"/>
      <c r="AT327" s="17" t="s">
        <v>169</v>
      </c>
      <c r="AU327" s="17" t="s">
        <v>90</v>
      </c>
    </row>
    <row r="328" spans="2:65" s="12" customFormat="1" ht="11.25">
      <c r="B328" s="155"/>
      <c r="D328" s="149" t="s">
        <v>171</v>
      </c>
      <c r="E328" s="156" t="s">
        <v>1</v>
      </c>
      <c r="F328" s="157" t="s">
        <v>1465</v>
      </c>
      <c r="H328" s="156" t="s">
        <v>1</v>
      </c>
      <c r="I328" s="158"/>
      <c r="L328" s="155"/>
      <c r="M328" s="159"/>
      <c r="T328" s="160"/>
      <c r="AT328" s="156" t="s">
        <v>171</v>
      </c>
      <c r="AU328" s="156" t="s">
        <v>90</v>
      </c>
      <c r="AV328" s="12" t="s">
        <v>88</v>
      </c>
      <c r="AW328" s="12" t="s">
        <v>36</v>
      </c>
      <c r="AX328" s="12" t="s">
        <v>80</v>
      </c>
      <c r="AY328" s="156" t="s">
        <v>158</v>
      </c>
    </row>
    <row r="329" spans="2:65" s="13" customFormat="1" ht="11.25">
      <c r="B329" s="161"/>
      <c r="D329" s="149" t="s">
        <v>171</v>
      </c>
      <c r="E329" s="162" t="s">
        <v>1</v>
      </c>
      <c r="F329" s="163" t="s">
        <v>1595</v>
      </c>
      <c r="H329" s="164">
        <v>1487.5</v>
      </c>
      <c r="I329" s="165"/>
      <c r="L329" s="161"/>
      <c r="M329" s="166"/>
      <c r="T329" s="167"/>
      <c r="AT329" s="162" t="s">
        <v>171</v>
      </c>
      <c r="AU329" s="162" t="s">
        <v>90</v>
      </c>
      <c r="AV329" s="13" t="s">
        <v>90</v>
      </c>
      <c r="AW329" s="13" t="s">
        <v>36</v>
      </c>
      <c r="AX329" s="13" t="s">
        <v>80</v>
      </c>
      <c r="AY329" s="162" t="s">
        <v>158</v>
      </c>
    </row>
    <row r="330" spans="2:65" s="14" customFormat="1" ht="11.25">
      <c r="B330" s="168"/>
      <c r="D330" s="149" t="s">
        <v>171</v>
      </c>
      <c r="E330" s="169" t="s">
        <v>1</v>
      </c>
      <c r="F330" s="170" t="s">
        <v>182</v>
      </c>
      <c r="H330" s="171">
        <v>1487.5</v>
      </c>
      <c r="I330" s="172"/>
      <c r="L330" s="168"/>
      <c r="M330" s="173"/>
      <c r="T330" s="174"/>
      <c r="AT330" s="169" t="s">
        <v>171</v>
      </c>
      <c r="AU330" s="169" t="s">
        <v>90</v>
      </c>
      <c r="AV330" s="14" t="s">
        <v>165</v>
      </c>
      <c r="AW330" s="14" t="s">
        <v>36</v>
      </c>
      <c r="AX330" s="14" t="s">
        <v>88</v>
      </c>
      <c r="AY330" s="169" t="s">
        <v>158</v>
      </c>
    </row>
    <row r="331" spans="2:65" s="1" customFormat="1" ht="24.2" customHeight="1">
      <c r="B331" s="32"/>
      <c r="C331" s="136" t="s">
        <v>406</v>
      </c>
      <c r="D331" s="136" t="s">
        <v>160</v>
      </c>
      <c r="E331" s="137" t="s">
        <v>392</v>
      </c>
      <c r="F331" s="138" t="s">
        <v>393</v>
      </c>
      <c r="G331" s="139" t="s">
        <v>163</v>
      </c>
      <c r="H331" s="140">
        <v>451.8</v>
      </c>
      <c r="I331" s="141"/>
      <c r="J331" s="142">
        <f>ROUND(I331*H331,2)</f>
        <v>0</v>
      </c>
      <c r="K331" s="138" t="s">
        <v>164</v>
      </c>
      <c r="L331" s="32"/>
      <c r="M331" s="143" t="s">
        <v>1</v>
      </c>
      <c r="N331" s="144" t="s">
        <v>45</v>
      </c>
      <c r="P331" s="145">
        <f>O331*H331</f>
        <v>0</v>
      </c>
      <c r="Q331" s="145">
        <v>0</v>
      </c>
      <c r="R331" s="145">
        <f>Q331*H331</f>
        <v>0</v>
      </c>
      <c r="S331" s="145">
        <v>0</v>
      </c>
      <c r="T331" s="146">
        <f>S331*H331</f>
        <v>0</v>
      </c>
      <c r="AR331" s="147" t="s">
        <v>165</v>
      </c>
      <c r="AT331" s="147" t="s">
        <v>160</v>
      </c>
      <c r="AU331" s="147" t="s">
        <v>90</v>
      </c>
      <c r="AY331" s="17" t="s">
        <v>158</v>
      </c>
      <c r="BE331" s="148">
        <f>IF(N331="základní",J331,0)</f>
        <v>0</v>
      </c>
      <c r="BF331" s="148">
        <f>IF(N331="snížená",J331,0)</f>
        <v>0</v>
      </c>
      <c r="BG331" s="148">
        <f>IF(N331="zákl. přenesená",J331,0)</f>
        <v>0</v>
      </c>
      <c r="BH331" s="148">
        <f>IF(N331="sníž. přenesená",J331,0)</f>
        <v>0</v>
      </c>
      <c r="BI331" s="148">
        <f>IF(N331="nulová",J331,0)</f>
        <v>0</v>
      </c>
      <c r="BJ331" s="17" t="s">
        <v>88</v>
      </c>
      <c r="BK331" s="148">
        <f>ROUND(I331*H331,2)</f>
        <v>0</v>
      </c>
      <c r="BL331" s="17" t="s">
        <v>165</v>
      </c>
      <c r="BM331" s="147" t="s">
        <v>1596</v>
      </c>
    </row>
    <row r="332" spans="2:65" s="1" customFormat="1" ht="29.25">
      <c r="B332" s="32"/>
      <c r="D332" s="149" t="s">
        <v>167</v>
      </c>
      <c r="F332" s="150" t="s">
        <v>395</v>
      </c>
      <c r="I332" s="151"/>
      <c r="L332" s="32"/>
      <c r="M332" s="152"/>
      <c r="T332" s="56"/>
      <c r="AT332" s="17" t="s">
        <v>167</v>
      </c>
      <c r="AU332" s="17" t="s">
        <v>90</v>
      </c>
    </row>
    <row r="333" spans="2:65" s="1" customFormat="1" ht="11.25">
      <c r="B333" s="32"/>
      <c r="D333" s="153" t="s">
        <v>169</v>
      </c>
      <c r="F333" s="154" t="s">
        <v>396</v>
      </c>
      <c r="I333" s="151"/>
      <c r="L333" s="32"/>
      <c r="M333" s="152"/>
      <c r="T333" s="56"/>
      <c r="AT333" s="17" t="s">
        <v>169</v>
      </c>
      <c r="AU333" s="17" t="s">
        <v>90</v>
      </c>
    </row>
    <row r="334" spans="2:65" s="12" customFormat="1" ht="11.25">
      <c r="B334" s="155"/>
      <c r="D334" s="149" t="s">
        <v>171</v>
      </c>
      <c r="E334" s="156" t="s">
        <v>1</v>
      </c>
      <c r="F334" s="157" t="s">
        <v>1465</v>
      </c>
      <c r="H334" s="156" t="s">
        <v>1</v>
      </c>
      <c r="I334" s="158"/>
      <c r="L334" s="155"/>
      <c r="M334" s="159"/>
      <c r="T334" s="160"/>
      <c r="AT334" s="156" t="s">
        <v>171</v>
      </c>
      <c r="AU334" s="156" t="s">
        <v>90</v>
      </c>
      <c r="AV334" s="12" t="s">
        <v>88</v>
      </c>
      <c r="AW334" s="12" t="s">
        <v>36</v>
      </c>
      <c r="AX334" s="12" t="s">
        <v>80</v>
      </c>
      <c r="AY334" s="156" t="s">
        <v>158</v>
      </c>
    </row>
    <row r="335" spans="2:65" s="13" customFormat="1" ht="11.25">
      <c r="B335" s="161"/>
      <c r="D335" s="149" t="s">
        <v>171</v>
      </c>
      <c r="E335" s="162" t="s">
        <v>1</v>
      </c>
      <c r="F335" s="163" t="s">
        <v>1597</v>
      </c>
      <c r="H335" s="164">
        <v>451.8</v>
      </c>
      <c r="I335" s="165"/>
      <c r="L335" s="161"/>
      <c r="M335" s="166"/>
      <c r="T335" s="167"/>
      <c r="AT335" s="162" t="s">
        <v>171</v>
      </c>
      <c r="AU335" s="162" t="s">
        <v>90</v>
      </c>
      <c r="AV335" s="13" t="s">
        <v>90</v>
      </c>
      <c r="AW335" s="13" t="s">
        <v>36</v>
      </c>
      <c r="AX335" s="13" t="s">
        <v>80</v>
      </c>
      <c r="AY335" s="162" t="s">
        <v>158</v>
      </c>
    </row>
    <row r="336" spans="2:65" s="14" customFormat="1" ht="11.25">
      <c r="B336" s="168"/>
      <c r="D336" s="149" t="s">
        <v>171</v>
      </c>
      <c r="E336" s="169" t="s">
        <v>1</v>
      </c>
      <c r="F336" s="170" t="s">
        <v>182</v>
      </c>
      <c r="H336" s="171">
        <v>451.8</v>
      </c>
      <c r="I336" s="172"/>
      <c r="L336" s="168"/>
      <c r="M336" s="173"/>
      <c r="T336" s="174"/>
      <c r="AT336" s="169" t="s">
        <v>171</v>
      </c>
      <c r="AU336" s="169" t="s">
        <v>90</v>
      </c>
      <c r="AV336" s="14" t="s">
        <v>165</v>
      </c>
      <c r="AW336" s="14" t="s">
        <v>36</v>
      </c>
      <c r="AX336" s="14" t="s">
        <v>88</v>
      </c>
      <c r="AY336" s="169" t="s">
        <v>158</v>
      </c>
    </row>
    <row r="337" spans="2:65" s="1" customFormat="1" ht="24.2" customHeight="1">
      <c r="B337" s="32"/>
      <c r="C337" s="136" t="s">
        <v>415</v>
      </c>
      <c r="D337" s="136" t="s">
        <v>160</v>
      </c>
      <c r="E337" s="137" t="s">
        <v>431</v>
      </c>
      <c r="F337" s="138" t="s">
        <v>432</v>
      </c>
      <c r="G337" s="139" t="s">
        <v>176</v>
      </c>
      <c r="H337" s="140">
        <v>7</v>
      </c>
      <c r="I337" s="141"/>
      <c r="J337" s="142">
        <f>ROUND(I337*H337,2)</f>
        <v>0</v>
      </c>
      <c r="K337" s="138" t="s">
        <v>164</v>
      </c>
      <c r="L337" s="32"/>
      <c r="M337" s="143" t="s">
        <v>1</v>
      </c>
      <c r="N337" s="144" t="s">
        <v>45</v>
      </c>
      <c r="P337" s="145">
        <f>O337*H337</f>
        <v>0</v>
      </c>
      <c r="Q337" s="145">
        <v>1.281E-2</v>
      </c>
      <c r="R337" s="145">
        <f>Q337*H337</f>
        <v>8.967E-2</v>
      </c>
      <c r="S337" s="145">
        <v>0</v>
      </c>
      <c r="T337" s="146">
        <f>S337*H337</f>
        <v>0</v>
      </c>
      <c r="AR337" s="147" t="s">
        <v>165</v>
      </c>
      <c r="AT337" s="147" t="s">
        <v>160</v>
      </c>
      <c r="AU337" s="147" t="s">
        <v>90</v>
      </c>
      <c r="AY337" s="17" t="s">
        <v>158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88</v>
      </c>
      <c r="BK337" s="148">
        <f>ROUND(I337*H337,2)</f>
        <v>0</v>
      </c>
      <c r="BL337" s="17" t="s">
        <v>165</v>
      </c>
      <c r="BM337" s="147" t="s">
        <v>1598</v>
      </c>
    </row>
    <row r="338" spans="2:65" s="1" customFormat="1" ht="29.25">
      <c r="B338" s="32"/>
      <c r="D338" s="149" t="s">
        <v>167</v>
      </c>
      <c r="F338" s="150" t="s">
        <v>434</v>
      </c>
      <c r="I338" s="151"/>
      <c r="L338" s="32"/>
      <c r="M338" s="152"/>
      <c r="T338" s="56"/>
      <c r="AT338" s="17" t="s">
        <v>167</v>
      </c>
      <c r="AU338" s="17" t="s">
        <v>90</v>
      </c>
    </row>
    <row r="339" spans="2:65" s="1" customFormat="1" ht="11.25">
      <c r="B339" s="32"/>
      <c r="D339" s="153" t="s">
        <v>169</v>
      </c>
      <c r="F339" s="154" t="s">
        <v>435</v>
      </c>
      <c r="I339" s="151"/>
      <c r="L339" s="32"/>
      <c r="M339" s="152"/>
      <c r="T339" s="56"/>
      <c r="AT339" s="17" t="s">
        <v>169</v>
      </c>
      <c r="AU339" s="17" t="s">
        <v>90</v>
      </c>
    </row>
    <row r="340" spans="2:65" s="12" customFormat="1" ht="11.25">
      <c r="B340" s="155"/>
      <c r="D340" s="149" t="s">
        <v>171</v>
      </c>
      <c r="E340" s="156" t="s">
        <v>1</v>
      </c>
      <c r="F340" s="157" t="s">
        <v>436</v>
      </c>
      <c r="H340" s="156" t="s">
        <v>1</v>
      </c>
      <c r="I340" s="158"/>
      <c r="L340" s="155"/>
      <c r="M340" s="159"/>
      <c r="T340" s="160"/>
      <c r="AT340" s="156" t="s">
        <v>171</v>
      </c>
      <c r="AU340" s="156" t="s">
        <v>90</v>
      </c>
      <c r="AV340" s="12" t="s">
        <v>88</v>
      </c>
      <c r="AW340" s="12" t="s">
        <v>36</v>
      </c>
      <c r="AX340" s="12" t="s">
        <v>80</v>
      </c>
      <c r="AY340" s="156" t="s">
        <v>158</v>
      </c>
    </row>
    <row r="341" spans="2:65" s="13" customFormat="1" ht="11.25">
      <c r="B341" s="161"/>
      <c r="D341" s="149" t="s">
        <v>171</v>
      </c>
      <c r="E341" s="162" t="s">
        <v>1</v>
      </c>
      <c r="F341" s="163" t="s">
        <v>1599</v>
      </c>
      <c r="H341" s="164">
        <v>7</v>
      </c>
      <c r="I341" s="165"/>
      <c r="L341" s="161"/>
      <c r="M341" s="166"/>
      <c r="T341" s="167"/>
      <c r="AT341" s="162" t="s">
        <v>171</v>
      </c>
      <c r="AU341" s="162" t="s">
        <v>90</v>
      </c>
      <c r="AV341" s="13" t="s">
        <v>90</v>
      </c>
      <c r="AW341" s="13" t="s">
        <v>36</v>
      </c>
      <c r="AX341" s="13" t="s">
        <v>80</v>
      </c>
      <c r="AY341" s="162" t="s">
        <v>158</v>
      </c>
    </row>
    <row r="342" spans="2:65" s="14" customFormat="1" ht="11.25">
      <c r="B342" s="168"/>
      <c r="D342" s="149" t="s">
        <v>171</v>
      </c>
      <c r="E342" s="169" t="s">
        <v>1</v>
      </c>
      <c r="F342" s="170" t="s">
        <v>182</v>
      </c>
      <c r="H342" s="171">
        <v>7</v>
      </c>
      <c r="I342" s="172"/>
      <c r="L342" s="168"/>
      <c r="M342" s="173"/>
      <c r="T342" s="174"/>
      <c r="AT342" s="169" t="s">
        <v>171</v>
      </c>
      <c r="AU342" s="169" t="s">
        <v>90</v>
      </c>
      <c r="AV342" s="14" t="s">
        <v>165</v>
      </c>
      <c r="AW342" s="14" t="s">
        <v>36</v>
      </c>
      <c r="AX342" s="14" t="s">
        <v>88</v>
      </c>
      <c r="AY342" s="169" t="s">
        <v>158</v>
      </c>
    </row>
    <row r="343" spans="2:65" s="11" customFormat="1" ht="22.9" customHeight="1">
      <c r="B343" s="124"/>
      <c r="D343" s="125" t="s">
        <v>79</v>
      </c>
      <c r="E343" s="134" t="s">
        <v>90</v>
      </c>
      <c r="F343" s="134" t="s">
        <v>990</v>
      </c>
      <c r="I343" s="127"/>
      <c r="J343" s="135">
        <f>BK343</f>
        <v>0</v>
      </c>
      <c r="L343" s="124"/>
      <c r="M343" s="129"/>
      <c r="P343" s="130">
        <f>SUM(P344:P404)</f>
        <v>0</v>
      </c>
      <c r="R343" s="130">
        <f>SUM(R344:R404)</f>
        <v>0.20497740999999997</v>
      </c>
      <c r="T343" s="131">
        <f>SUM(T344:T404)</f>
        <v>0</v>
      </c>
      <c r="AR343" s="125" t="s">
        <v>157</v>
      </c>
      <c r="AT343" s="132" t="s">
        <v>79</v>
      </c>
      <c r="AU343" s="132" t="s">
        <v>88</v>
      </c>
      <c r="AY343" s="125" t="s">
        <v>158</v>
      </c>
      <c r="BK343" s="133">
        <f>SUM(BK344:BK404)</f>
        <v>0</v>
      </c>
    </row>
    <row r="344" spans="2:65" s="1" customFormat="1" ht="24.2" customHeight="1">
      <c r="B344" s="32"/>
      <c r="C344" s="136" t="s">
        <v>420</v>
      </c>
      <c r="D344" s="136" t="s">
        <v>160</v>
      </c>
      <c r="E344" s="137" t="s">
        <v>1600</v>
      </c>
      <c r="F344" s="138" t="s">
        <v>1601</v>
      </c>
      <c r="G344" s="139" t="s">
        <v>176</v>
      </c>
      <c r="H344" s="140">
        <v>1</v>
      </c>
      <c r="I344" s="141"/>
      <c r="J344" s="142">
        <f>ROUND(I344*H344,2)</f>
        <v>0</v>
      </c>
      <c r="K344" s="138" t="s">
        <v>164</v>
      </c>
      <c r="L344" s="32"/>
      <c r="M344" s="143" t="s">
        <v>1</v>
      </c>
      <c r="N344" s="144" t="s">
        <v>45</v>
      </c>
      <c r="P344" s="145">
        <f>O344*H344</f>
        <v>0</v>
      </c>
      <c r="Q344" s="145">
        <v>6.9999999999999994E-5</v>
      </c>
      <c r="R344" s="145">
        <f>Q344*H344</f>
        <v>6.9999999999999994E-5</v>
      </c>
      <c r="S344" s="145">
        <v>0</v>
      </c>
      <c r="T344" s="146">
        <f>S344*H344</f>
        <v>0</v>
      </c>
      <c r="AR344" s="147" t="s">
        <v>165</v>
      </c>
      <c r="AT344" s="147" t="s">
        <v>160</v>
      </c>
      <c r="AU344" s="147" t="s">
        <v>90</v>
      </c>
      <c r="AY344" s="17" t="s">
        <v>158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7" t="s">
        <v>88</v>
      </c>
      <c r="BK344" s="148">
        <f>ROUND(I344*H344,2)</f>
        <v>0</v>
      </c>
      <c r="BL344" s="17" t="s">
        <v>165</v>
      </c>
      <c r="BM344" s="147" t="s">
        <v>1602</v>
      </c>
    </row>
    <row r="345" spans="2:65" s="1" customFormat="1" ht="29.25">
      <c r="B345" s="32"/>
      <c r="D345" s="149" t="s">
        <v>167</v>
      </c>
      <c r="F345" s="150" t="s">
        <v>1603</v>
      </c>
      <c r="I345" s="151"/>
      <c r="L345" s="32"/>
      <c r="M345" s="152"/>
      <c r="T345" s="56"/>
      <c r="AT345" s="17" t="s">
        <v>167</v>
      </c>
      <c r="AU345" s="17" t="s">
        <v>90</v>
      </c>
    </row>
    <row r="346" spans="2:65" s="1" customFormat="1" ht="11.25">
      <c r="B346" s="32"/>
      <c r="D346" s="153" t="s">
        <v>169</v>
      </c>
      <c r="F346" s="154" t="s">
        <v>1604</v>
      </c>
      <c r="I346" s="151"/>
      <c r="L346" s="32"/>
      <c r="M346" s="152"/>
      <c r="T346" s="56"/>
      <c r="AT346" s="17" t="s">
        <v>169</v>
      </c>
      <c r="AU346" s="17" t="s">
        <v>90</v>
      </c>
    </row>
    <row r="347" spans="2:65" s="12" customFormat="1" ht="11.25">
      <c r="B347" s="155"/>
      <c r="D347" s="149" t="s">
        <v>171</v>
      </c>
      <c r="E347" s="156" t="s">
        <v>1</v>
      </c>
      <c r="F347" s="157" t="s">
        <v>1605</v>
      </c>
      <c r="H347" s="156" t="s">
        <v>1</v>
      </c>
      <c r="I347" s="158"/>
      <c r="L347" s="155"/>
      <c r="M347" s="159"/>
      <c r="T347" s="160"/>
      <c r="AT347" s="156" t="s">
        <v>171</v>
      </c>
      <c r="AU347" s="156" t="s">
        <v>90</v>
      </c>
      <c r="AV347" s="12" t="s">
        <v>88</v>
      </c>
      <c r="AW347" s="12" t="s">
        <v>36</v>
      </c>
      <c r="AX347" s="12" t="s">
        <v>80</v>
      </c>
      <c r="AY347" s="156" t="s">
        <v>158</v>
      </c>
    </row>
    <row r="348" spans="2:65" s="12" customFormat="1" ht="11.25">
      <c r="B348" s="155"/>
      <c r="D348" s="149" t="s">
        <v>171</v>
      </c>
      <c r="E348" s="156" t="s">
        <v>1</v>
      </c>
      <c r="F348" s="157" t="s">
        <v>1606</v>
      </c>
      <c r="H348" s="156" t="s">
        <v>1</v>
      </c>
      <c r="I348" s="158"/>
      <c r="L348" s="155"/>
      <c r="M348" s="159"/>
      <c r="T348" s="160"/>
      <c r="AT348" s="156" t="s">
        <v>171</v>
      </c>
      <c r="AU348" s="156" t="s">
        <v>90</v>
      </c>
      <c r="AV348" s="12" t="s">
        <v>88</v>
      </c>
      <c r="AW348" s="12" t="s">
        <v>36</v>
      </c>
      <c r="AX348" s="12" t="s">
        <v>80</v>
      </c>
      <c r="AY348" s="156" t="s">
        <v>158</v>
      </c>
    </row>
    <row r="349" spans="2:65" s="13" customFormat="1" ht="11.25">
      <c r="B349" s="161"/>
      <c r="D349" s="149" t="s">
        <v>171</v>
      </c>
      <c r="E349" s="162" t="s">
        <v>1</v>
      </c>
      <c r="F349" s="163" t="s">
        <v>1078</v>
      </c>
      <c r="H349" s="164">
        <v>1</v>
      </c>
      <c r="I349" s="165"/>
      <c r="L349" s="161"/>
      <c r="M349" s="166"/>
      <c r="T349" s="167"/>
      <c r="AT349" s="162" t="s">
        <v>171</v>
      </c>
      <c r="AU349" s="162" t="s">
        <v>90</v>
      </c>
      <c r="AV349" s="13" t="s">
        <v>90</v>
      </c>
      <c r="AW349" s="13" t="s">
        <v>36</v>
      </c>
      <c r="AX349" s="13" t="s">
        <v>80</v>
      </c>
      <c r="AY349" s="162" t="s">
        <v>158</v>
      </c>
    </row>
    <row r="350" spans="2:65" s="14" customFormat="1" ht="11.25">
      <c r="B350" s="168"/>
      <c r="D350" s="149" t="s">
        <v>171</v>
      </c>
      <c r="E350" s="169" t="s">
        <v>1</v>
      </c>
      <c r="F350" s="170" t="s">
        <v>182</v>
      </c>
      <c r="H350" s="171">
        <v>1</v>
      </c>
      <c r="I350" s="172"/>
      <c r="L350" s="168"/>
      <c r="M350" s="173"/>
      <c r="T350" s="174"/>
      <c r="AT350" s="169" t="s">
        <v>171</v>
      </c>
      <c r="AU350" s="169" t="s">
        <v>90</v>
      </c>
      <c r="AV350" s="14" t="s">
        <v>165</v>
      </c>
      <c r="AW350" s="14" t="s">
        <v>36</v>
      </c>
      <c r="AX350" s="14" t="s">
        <v>88</v>
      </c>
      <c r="AY350" s="169" t="s">
        <v>158</v>
      </c>
    </row>
    <row r="351" spans="2:65" s="1" customFormat="1" ht="16.5" customHeight="1">
      <c r="B351" s="32"/>
      <c r="C351" s="176" t="s">
        <v>426</v>
      </c>
      <c r="D351" s="176" t="s">
        <v>336</v>
      </c>
      <c r="E351" s="177" t="s">
        <v>1607</v>
      </c>
      <c r="F351" s="178" t="s">
        <v>1608</v>
      </c>
      <c r="G351" s="179" t="s">
        <v>717</v>
      </c>
      <c r="H351" s="180">
        <v>0.7</v>
      </c>
      <c r="I351" s="181"/>
      <c r="J351" s="182">
        <f>ROUND(I351*H351,2)</f>
        <v>0</v>
      </c>
      <c r="K351" s="178" t="s">
        <v>270</v>
      </c>
      <c r="L351" s="183"/>
      <c r="M351" s="184" t="s">
        <v>1</v>
      </c>
      <c r="N351" s="185" t="s">
        <v>45</v>
      </c>
      <c r="P351" s="145">
        <f>O351*H351</f>
        <v>0</v>
      </c>
      <c r="Q351" s="145">
        <v>1.529E-2</v>
      </c>
      <c r="R351" s="145">
        <f>Q351*H351</f>
        <v>1.0702999999999999E-2</v>
      </c>
      <c r="S351" s="145">
        <v>0</v>
      </c>
      <c r="T351" s="146">
        <f>S351*H351</f>
        <v>0</v>
      </c>
      <c r="AR351" s="147" t="s">
        <v>223</v>
      </c>
      <c r="AT351" s="147" t="s">
        <v>336</v>
      </c>
      <c r="AU351" s="147" t="s">
        <v>90</v>
      </c>
      <c r="AY351" s="17" t="s">
        <v>158</v>
      </c>
      <c r="BE351" s="148">
        <f>IF(N351="základní",J351,0)</f>
        <v>0</v>
      </c>
      <c r="BF351" s="148">
        <f>IF(N351="snížená",J351,0)</f>
        <v>0</v>
      </c>
      <c r="BG351" s="148">
        <f>IF(N351="zákl. přenesená",J351,0)</f>
        <v>0</v>
      </c>
      <c r="BH351" s="148">
        <f>IF(N351="sníž. přenesená",J351,0)</f>
        <v>0</v>
      </c>
      <c r="BI351" s="148">
        <f>IF(N351="nulová",J351,0)</f>
        <v>0</v>
      </c>
      <c r="BJ351" s="17" t="s">
        <v>88</v>
      </c>
      <c r="BK351" s="148">
        <f>ROUND(I351*H351,2)</f>
        <v>0</v>
      </c>
      <c r="BL351" s="17" t="s">
        <v>165</v>
      </c>
      <c r="BM351" s="147" t="s">
        <v>1609</v>
      </c>
    </row>
    <row r="352" spans="2:65" s="12" customFormat="1" ht="11.25">
      <c r="B352" s="155"/>
      <c r="D352" s="149" t="s">
        <v>171</v>
      </c>
      <c r="E352" s="156" t="s">
        <v>1</v>
      </c>
      <c r="F352" s="157" t="s">
        <v>1606</v>
      </c>
      <c r="H352" s="156" t="s">
        <v>1</v>
      </c>
      <c r="I352" s="158"/>
      <c r="L352" s="155"/>
      <c r="M352" s="159"/>
      <c r="T352" s="160"/>
      <c r="AT352" s="156" t="s">
        <v>171</v>
      </c>
      <c r="AU352" s="156" t="s">
        <v>90</v>
      </c>
      <c r="AV352" s="12" t="s">
        <v>88</v>
      </c>
      <c r="AW352" s="12" t="s">
        <v>36</v>
      </c>
      <c r="AX352" s="12" t="s">
        <v>80</v>
      </c>
      <c r="AY352" s="156" t="s">
        <v>158</v>
      </c>
    </row>
    <row r="353" spans="2:65" s="13" customFormat="1" ht="11.25">
      <c r="B353" s="161"/>
      <c r="D353" s="149" t="s">
        <v>171</v>
      </c>
      <c r="E353" s="162" t="s">
        <v>1</v>
      </c>
      <c r="F353" s="163" t="s">
        <v>1610</v>
      </c>
      <c r="H353" s="164">
        <v>0.7</v>
      </c>
      <c r="I353" s="165"/>
      <c r="L353" s="161"/>
      <c r="M353" s="166"/>
      <c r="T353" s="167"/>
      <c r="AT353" s="162" t="s">
        <v>171</v>
      </c>
      <c r="AU353" s="162" t="s">
        <v>90</v>
      </c>
      <c r="AV353" s="13" t="s">
        <v>90</v>
      </c>
      <c r="AW353" s="13" t="s">
        <v>36</v>
      </c>
      <c r="AX353" s="13" t="s">
        <v>80</v>
      </c>
      <c r="AY353" s="162" t="s">
        <v>158</v>
      </c>
    </row>
    <row r="354" spans="2:65" s="14" customFormat="1" ht="11.25">
      <c r="B354" s="168"/>
      <c r="D354" s="149" t="s">
        <v>171</v>
      </c>
      <c r="E354" s="169" t="s">
        <v>1</v>
      </c>
      <c r="F354" s="170" t="s">
        <v>182</v>
      </c>
      <c r="H354" s="171">
        <v>0.7</v>
      </c>
      <c r="I354" s="172"/>
      <c r="L354" s="168"/>
      <c r="M354" s="173"/>
      <c r="T354" s="174"/>
      <c r="AT354" s="169" t="s">
        <v>171</v>
      </c>
      <c r="AU354" s="169" t="s">
        <v>90</v>
      </c>
      <c r="AV354" s="14" t="s">
        <v>165</v>
      </c>
      <c r="AW354" s="14" t="s">
        <v>36</v>
      </c>
      <c r="AX354" s="14" t="s">
        <v>88</v>
      </c>
      <c r="AY354" s="169" t="s">
        <v>158</v>
      </c>
    </row>
    <row r="355" spans="2:65" s="1" customFormat="1" ht="24.2" customHeight="1">
      <c r="B355" s="32"/>
      <c r="C355" s="136" t="s">
        <v>430</v>
      </c>
      <c r="D355" s="136" t="s">
        <v>160</v>
      </c>
      <c r="E355" s="137" t="s">
        <v>1611</v>
      </c>
      <c r="F355" s="138" t="s">
        <v>1612</v>
      </c>
      <c r="G355" s="139" t="s">
        <v>176</v>
      </c>
      <c r="H355" s="140">
        <v>1</v>
      </c>
      <c r="I355" s="141"/>
      <c r="J355" s="142">
        <f>ROUND(I355*H355,2)</f>
        <v>0</v>
      </c>
      <c r="K355" s="138" t="s">
        <v>164</v>
      </c>
      <c r="L355" s="32"/>
      <c r="M355" s="143" t="s">
        <v>1</v>
      </c>
      <c r="N355" s="144" t="s">
        <v>45</v>
      </c>
      <c r="P355" s="145">
        <f>O355*H355</f>
        <v>0</v>
      </c>
      <c r="Q355" s="145">
        <v>6.9999999999999994E-5</v>
      </c>
      <c r="R355" s="145">
        <f>Q355*H355</f>
        <v>6.9999999999999994E-5</v>
      </c>
      <c r="S355" s="145">
        <v>0</v>
      </c>
      <c r="T355" s="146">
        <f>S355*H355</f>
        <v>0</v>
      </c>
      <c r="AR355" s="147" t="s">
        <v>165</v>
      </c>
      <c r="AT355" s="147" t="s">
        <v>160</v>
      </c>
      <c r="AU355" s="147" t="s">
        <v>90</v>
      </c>
      <c r="AY355" s="17" t="s">
        <v>158</v>
      </c>
      <c r="BE355" s="148">
        <f>IF(N355="základní",J355,0)</f>
        <v>0</v>
      </c>
      <c r="BF355" s="148">
        <f>IF(N355="snížená",J355,0)</f>
        <v>0</v>
      </c>
      <c r="BG355" s="148">
        <f>IF(N355="zákl. přenesená",J355,0)</f>
        <v>0</v>
      </c>
      <c r="BH355" s="148">
        <f>IF(N355="sníž. přenesená",J355,0)</f>
        <v>0</v>
      </c>
      <c r="BI355" s="148">
        <f>IF(N355="nulová",J355,0)</f>
        <v>0</v>
      </c>
      <c r="BJ355" s="17" t="s">
        <v>88</v>
      </c>
      <c r="BK355" s="148">
        <f>ROUND(I355*H355,2)</f>
        <v>0</v>
      </c>
      <c r="BL355" s="17" t="s">
        <v>165</v>
      </c>
      <c r="BM355" s="147" t="s">
        <v>1613</v>
      </c>
    </row>
    <row r="356" spans="2:65" s="1" customFormat="1" ht="29.25">
      <c r="B356" s="32"/>
      <c r="D356" s="149" t="s">
        <v>167</v>
      </c>
      <c r="F356" s="150" t="s">
        <v>1614</v>
      </c>
      <c r="I356" s="151"/>
      <c r="L356" s="32"/>
      <c r="M356" s="152"/>
      <c r="T356" s="56"/>
      <c r="AT356" s="17" t="s">
        <v>167</v>
      </c>
      <c r="AU356" s="17" t="s">
        <v>90</v>
      </c>
    </row>
    <row r="357" spans="2:65" s="1" customFormat="1" ht="11.25">
      <c r="B357" s="32"/>
      <c r="D357" s="153" t="s">
        <v>169</v>
      </c>
      <c r="F357" s="154" t="s">
        <v>1615</v>
      </c>
      <c r="I357" s="151"/>
      <c r="L357" s="32"/>
      <c r="M357" s="152"/>
      <c r="T357" s="56"/>
      <c r="AT357" s="17" t="s">
        <v>169</v>
      </c>
      <c r="AU357" s="17" t="s">
        <v>90</v>
      </c>
    </row>
    <row r="358" spans="2:65" s="12" customFormat="1" ht="11.25">
      <c r="B358" s="155"/>
      <c r="D358" s="149" t="s">
        <v>171</v>
      </c>
      <c r="E358" s="156" t="s">
        <v>1</v>
      </c>
      <c r="F358" s="157" t="s">
        <v>1605</v>
      </c>
      <c r="H358" s="156" t="s">
        <v>1</v>
      </c>
      <c r="I358" s="158"/>
      <c r="L358" s="155"/>
      <c r="M358" s="159"/>
      <c r="T358" s="160"/>
      <c r="AT358" s="156" t="s">
        <v>171</v>
      </c>
      <c r="AU358" s="156" t="s">
        <v>90</v>
      </c>
      <c r="AV358" s="12" t="s">
        <v>88</v>
      </c>
      <c r="AW358" s="12" t="s">
        <v>36</v>
      </c>
      <c r="AX358" s="12" t="s">
        <v>80</v>
      </c>
      <c r="AY358" s="156" t="s">
        <v>158</v>
      </c>
    </row>
    <row r="359" spans="2:65" s="12" customFormat="1" ht="11.25">
      <c r="B359" s="155"/>
      <c r="D359" s="149" t="s">
        <v>171</v>
      </c>
      <c r="E359" s="156" t="s">
        <v>1</v>
      </c>
      <c r="F359" s="157" t="s">
        <v>1606</v>
      </c>
      <c r="H359" s="156" t="s">
        <v>1</v>
      </c>
      <c r="I359" s="158"/>
      <c r="L359" s="155"/>
      <c r="M359" s="159"/>
      <c r="T359" s="160"/>
      <c r="AT359" s="156" t="s">
        <v>171</v>
      </c>
      <c r="AU359" s="156" t="s">
        <v>90</v>
      </c>
      <c r="AV359" s="12" t="s">
        <v>88</v>
      </c>
      <c r="AW359" s="12" t="s">
        <v>36</v>
      </c>
      <c r="AX359" s="12" t="s">
        <v>80</v>
      </c>
      <c r="AY359" s="156" t="s">
        <v>158</v>
      </c>
    </row>
    <row r="360" spans="2:65" s="13" customFormat="1" ht="11.25">
      <c r="B360" s="161"/>
      <c r="D360" s="149" t="s">
        <v>171</v>
      </c>
      <c r="E360" s="162" t="s">
        <v>1</v>
      </c>
      <c r="F360" s="163" t="s">
        <v>1078</v>
      </c>
      <c r="H360" s="164">
        <v>1</v>
      </c>
      <c r="I360" s="165"/>
      <c r="L360" s="161"/>
      <c r="M360" s="166"/>
      <c r="T360" s="167"/>
      <c r="AT360" s="162" t="s">
        <v>171</v>
      </c>
      <c r="AU360" s="162" t="s">
        <v>90</v>
      </c>
      <c r="AV360" s="13" t="s">
        <v>90</v>
      </c>
      <c r="AW360" s="13" t="s">
        <v>36</v>
      </c>
      <c r="AX360" s="13" t="s">
        <v>80</v>
      </c>
      <c r="AY360" s="162" t="s">
        <v>158</v>
      </c>
    </row>
    <row r="361" spans="2:65" s="14" customFormat="1" ht="11.25">
      <c r="B361" s="168"/>
      <c r="D361" s="149" t="s">
        <v>171</v>
      </c>
      <c r="E361" s="169" t="s">
        <v>1</v>
      </c>
      <c r="F361" s="170" t="s">
        <v>182</v>
      </c>
      <c r="H361" s="171">
        <v>1</v>
      </c>
      <c r="I361" s="172"/>
      <c r="L361" s="168"/>
      <c r="M361" s="173"/>
      <c r="T361" s="174"/>
      <c r="AT361" s="169" t="s">
        <v>171</v>
      </c>
      <c r="AU361" s="169" t="s">
        <v>90</v>
      </c>
      <c r="AV361" s="14" t="s">
        <v>165</v>
      </c>
      <c r="AW361" s="14" t="s">
        <v>36</v>
      </c>
      <c r="AX361" s="14" t="s">
        <v>88</v>
      </c>
      <c r="AY361" s="169" t="s">
        <v>158</v>
      </c>
    </row>
    <row r="362" spans="2:65" s="1" customFormat="1" ht="16.5" customHeight="1">
      <c r="B362" s="32"/>
      <c r="C362" s="176" t="s">
        <v>438</v>
      </c>
      <c r="D362" s="176" t="s">
        <v>336</v>
      </c>
      <c r="E362" s="177" t="s">
        <v>1607</v>
      </c>
      <c r="F362" s="178" t="s">
        <v>1608</v>
      </c>
      <c r="G362" s="179" t="s">
        <v>717</v>
      </c>
      <c r="H362" s="180">
        <v>1.1000000000000001</v>
      </c>
      <c r="I362" s="181"/>
      <c r="J362" s="182">
        <f>ROUND(I362*H362,2)</f>
        <v>0</v>
      </c>
      <c r="K362" s="178" t="s">
        <v>270</v>
      </c>
      <c r="L362" s="183"/>
      <c r="M362" s="184" t="s">
        <v>1</v>
      </c>
      <c r="N362" s="185" t="s">
        <v>45</v>
      </c>
      <c r="P362" s="145">
        <f>O362*H362</f>
        <v>0</v>
      </c>
      <c r="Q362" s="145">
        <v>1.529E-2</v>
      </c>
      <c r="R362" s="145">
        <f>Q362*H362</f>
        <v>1.6819000000000001E-2</v>
      </c>
      <c r="S362" s="145">
        <v>0</v>
      </c>
      <c r="T362" s="146">
        <f>S362*H362</f>
        <v>0</v>
      </c>
      <c r="AR362" s="147" t="s">
        <v>223</v>
      </c>
      <c r="AT362" s="147" t="s">
        <v>336</v>
      </c>
      <c r="AU362" s="147" t="s">
        <v>90</v>
      </c>
      <c r="AY362" s="17" t="s">
        <v>158</v>
      </c>
      <c r="BE362" s="148">
        <f>IF(N362="základní",J362,0)</f>
        <v>0</v>
      </c>
      <c r="BF362" s="148">
        <f>IF(N362="snížená",J362,0)</f>
        <v>0</v>
      </c>
      <c r="BG362" s="148">
        <f>IF(N362="zákl. přenesená",J362,0)</f>
        <v>0</v>
      </c>
      <c r="BH362" s="148">
        <f>IF(N362="sníž. přenesená",J362,0)</f>
        <v>0</v>
      </c>
      <c r="BI362" s="148">
        <f>IF(N362="nulová",J362,0)</f>
        <v>0</v>
      </c>
      <c r="BJ362" s="17" t="s">
        <v>88</v>
      </c>
      <c r="BK362" s="148">
        <f>ROUND(I362*H362,2)</f>
        <v>0</v>
      </c>
      <c r="BL362" s="17" t="s">
        <v>165</v>
      </c>
      <c r="BM362" s="147" t="s">
        <v>1616</v>
      </c>
    </row>
    <row r="363" spans="2:65" s="12" customFormat="1" ht="11.25">
      <c r="B363" s="155"/>
      <c r="D363" s="149" t="s">
        <v>171</v>
      </c>
      <c r="E363" s="156" t="s">
        <v>1</v>
      </c>
      <c r="F363" s="157" t="s">
        <v>1606</v>
      </c>
      <c r="H363" s="156" t="s">
        <v>1</v>
      </c>
      <c r="I363" s="158"/>
      <c r="L363" s="155"/>
      <c r="M363" s="159"/>
      <c r="T363" s="160"/>
      <c r="AT363" s="156" t="s">
        <v>171</v>
      </c>
      <c r="AU363" s="156" t="s">
        <v>90</v>
      </c>
      <c r="AV363" s="12" t="s">
        <v>88</v>
      </c>
      <c r="AW363" s="12" t="s">
        <v>36</v>
      </c>
      <c r="AX363" s="12" t="s">
        <v>80</v>
      </c>
      <c r="AY363" s="156" t="s">
        <v>158</v>
      </c>
    </row>
    <row r="364" spans="2:65" s="13" customFormat="1" ht="11.25">
      <c r="B364" s="161"/>
      <c r="D364" s="149" t="s">
        <v>171</v>
      </c>
      <c r="E364" s="162" t="s">
        <v>1</v>
      </c>
      <c r="F364" s="163" t="s">
        <v>1617</v>
      </c>
      <c r="H364" s="164">
        <v>1.1000000000000001</v>
      </c>
      <c r="I364" s="165"/>
      <c r="L364" s="161"/>
      <c r="M364" s="166"/>
      <c r="T364" s="167"/>
      <c r="AT364" s="162" t="s">
        <v>171</v>
      </c>
      <c r="AU364" s="162" t="s">
        <v>90</v>
      </c>
      <c r="AV364" s="13" t="s">
        <v>90</v>
      </c>
      <c r="AW364" s="13" t="s">
        <v>36</v>
      </c>
      <c r="AX364" s="13" t="s">
        <v>80</v>
      </c>
      <c r="AY364" s="162" t="s">
        <v>158</v>
      </c>
    </row>
    <row r="365" spans="2:65" s="14" customFormat="1" ht="11.25">
      <c r="B365" s="168"/>
      <c r="D365" s="149" t="s">
        <v>171</v>
      </c>
      <c r="E365" s="169" t="s">
        <v>1</v>
      </c>
      <c r="F365" s="170" t="s">
        <v>182</v>
      </c>
      <c r="H365" s="171">
        <v>1.1000000000000001</v>
      </c>
      <c r="I365" s="172"/>
      <c r="L365" s="168"/>
      <c r="M365" s="173"/>
      <c r="T365" s="174"/>
      <c r="AT365" s="169" t="s">
        <v>171</v>
      </c>
      <c r="AU365" s="169" t="s">
        <v>90</v>
      </c>
      <c r="AV365" s="14" t="s">
        <v>165</v>
      </c>
      <c r="AW365" s="14" t="s">
        <v>36</v>
      </c>
      <c r="AX365" s="14" t="s">
        <v>88</v>
      </c>
      <c r="AY365" s="169" t="s">
        <v>158</v>
      </c>
    </row>
    <row r="366" spans="2:65" s="1" customFormat="1" ht="24.2" customHeight="1">
      <c r="B366" s="32"/>
      <c r="C366" s="136" t="s">
        <v>445</v>
      </c>
      <c r="D366" s="136" t="s">
        <v>160</v>
      </c>
      <c r="E366" s="137" t="s">
        <v>1618</v>
      </c>
      <c r="F366" s="138" t="s">
        <v>1619</v>
      </c>
      <c r="G366" s="139" t="s">
        <v>176</v>
      </c>
      <c r="H366" s="140">
        <v>1</v>
      </c>
      <c r="I366" s="141"/>
      <c r="J366" s="142">
        <f>ROUND(I366*H366,2)</f>
        <v>0</v>
      </c>
      <c r="K366" s="138" t="s">
        <v>164</v>
      </c>
      <c r="L366" s="32"/>
      <c r="M366" s="143" t="s">
        <v>1</v>
      </c>
      <c r="N366" s="144" t="s">
        <v>45</v>
      </c>
      <c r="P366" s="145">
        <f>O366*H366</f>
        <v>0</v>
      </c>
      <c r="Q366" s="145">
        <v>1E-4</v>
      </c>
      <c r="R366" s="145">
        <f>Q366*H366</f>
        <v>1E-4</v>
      </c>
      <c r="S366" s="145">
        <v>0</v>
      </c>
      <c r="T366" s="146">
        <f>S366*H366</f>
        <v>0</v>
      </c>
      <c r="AR366" s="147" t="s">
        <v>165</v>
      </c>
      <c r="AT366" s="147" t="s">
        <v>160</v>
      </c>
      <c r="AU366" s="147" t="s">
        <v>90</v>
      </c>
      <c r="AY366" s="17" t="s">
        <v>158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7" t="s">
        <v>88</v>
      </c>
      <c r="BK366" s="148">
        <f>ROUND(I366*H366,2)</f>
        <v>0</v>
      </c>
      <c r="BL366" s="17" t="s">
        <v>165</v>
      </c>
      <c r="BM366" s="147" t="s">
        <v>1620</v>
      </c>
    </row>
    <row r="367" spans="2:65" s="1" customFormat="1" ht="29.25">
      <c r="B367" s="32"/>
      <c r="D367" s="149" t="s">
        <v>167</v>
      </c>
      <c r="F367" s="150" t="s">
        <v>1621</v>
      </c>
      <c r="I367" s="151"/>
      <c r="L367" s="32"/>
      <c r="M367" s="152"/>
      <c r="T367" s="56"/>
      <c r="AT367" s="17" t="s">
        <v>167</v>
      </c>
      <c r="AU367" s="17" t="s">
        <v>90</v>
      </c>
    </row>
    <row r="368" spans="2:65" s="1" customFormat="1" ht="11.25">
      <c r="B368" s="32"/>
      <c r="D368" s="153" t="s">
        <v>169</v>
      </c>
      <c r="F368" s="154" t="s">
        <v>1622</v>
      </c>
      <c r="I368" s="151"/>
      <c r="L368" s="32"/>
      <c r="M368" s="152"/>
      <c r="T368" s="56"/>
      <c r="AT368" s="17" t="s">
        <v>169</v>
      </c>
      <c r="AU368" s="17" t="s">
        <v>90</v>
      </c>
    </row>
    <row r="369" spans="2:65" s="12" customFormat="1" ht="11.25">
      <c r="B369" s="155"/>
      <c r="D369" s="149" t="s">
        <v>171</v>
      </c>
      <c r="E369" s="156" t="s">
        <v>1</v>
      </c>
      <c r="F369" s="157" t="s">
        <v>1605</v>
      </c>
      <c r="H369" s="156" t="s">
        <v>1</v>
      </c>
      <c r="I369" s="158"/>
      <c r="L369" s="155"/>
      <c r="M369" s="159"/>
      <c r="T369" s="160"/>
      <c r="AT369" s="156" t="s">
        <v>171</v>
      </c>
      <c r="AU369" s="156" t="s">
        <v>90</v>
      </c>
      <c r="AV369" s="12" t="s">
        <v>88</v>
      </c>
      <c r="AW369" s="12" t="s">
        <v>36</v>
      </c>
      <c r="AX369" s="12" t="s">
        <v>80</v>
      </c>
      <c r="AY369" s="156" t="s">
        <v>158</v>
      </c>
    </row>
    <row r="370" spans="2:65" s="12" customFormat="1" ht="11.25">
      <c r="B370" s="155"/>
      <c r="D370" s="149" t="s">
        <v>171</v>
      </c>
      <c r="E370" s="156" t="s">
        <v>1</v>
      </c>
      <c r="F370" s="157" t="s">
        <v>1623</v>
      </c>
      <c r="H370" s="156" t="s">
        <v>1</v>
      </c>
      <c r="I370" s="158"/>
      <c r="L370" s="155"/>
      <c r="M370" s="159"/>
      <c r="T370" s="160"/>
      <c r="AT370" s="156" t="s">
        <v>171</v>
      </c>
      <c r="AU370" s="156" t="s">
        <v>90</v>
      </c>
      <c r="AV370" s="12" t="s">
        <v>88</v>
      </c>
      <c r="AW370" s="12" t="s">
        <v>36</v>
      </c>
      <c r="AX370" s="12" t="s">
        <v>80</v>
      </c>
      <c r="AY370" s="156" t="s">
        <v>158</v>
      </c>
    </row>
    <row r="371" spans="2:65" s="13" customFormat="1" ht="11.25">
      <c r="B371" s="161"/>
      <c r="D371" s="149" t="s">
        <v>171</v>
      </c>
      <c r="E371" s="162" t="s">
        <v>1</v>
      </c>
      <c r="F371" s="163" t="s">
        <v>1078</v>
      </c>
      <c r="H371" s="164">
        <v>1</v>
      </c>
      <c r="I371" s="165"/>
      <c r="L371" s="161"/>
      <c r="M371" s="166"/>
      <c r="T371" s="167"/>
      <c r="AT371" s="162" t="s">
        <v>171</v>
      </c>
      <c r="AU371" s="162" t="s">
        <v>90</v>
      </c>
      <c r="AV371" s="13" t="s">
        <v>90</v>
      </c>
      <c r="AW371" s="13" t="s">
        <v>36</v>
      </c>
      <c r="AX371" s="13" t="s">
        <v>80</v>
      </c>
      <c r="AY371" s="162" t="s">
        <v>158</v>
      </c>
    </row>
    <row r="372" spans="2:65" s="14" customFormat="1" ht="11.25">
      <c r="B372" s="168"/>
      <c r="D372" s="149" t="s">
        <v>171</v>
      </c>
      <c r="E372" s="169" t="s">
        <v>1</v>
      </c>
      <c r="F372" s="170" t="s">
        <v>182</v>
      </c>
      <c r="H372" s="171">
        <v>1</v>
      </c>
      <c r="I372" s="172"/>
      <c r="L372" s="168"/>
      <c r="M372" s="173"/>
      <c r="T372" s="174"/>
      <c r="AT372" s="169" t="s">
        <v>171</v>
      </c>
      <c r="AU372" s="169" t="s">
        <v>90</v>
      </c>
      <c r="AV372" s="14" t="s">
        <v>165</v>
      </c>
      <c r="AW372" s="14" t="s">
        <v>36</v>
      </c>
      <c r="AX372" s="14" t="s">
        <v>88</v>
      </c>
      <c r="AY372" s="169" t="s">
        <v>158</v>
      </c>
    </row>
    <row r="373" spans="2:65" s="1" customFormat="1" ht="16.5" customHeight="1">
      <c r="B373" s="32"/>
      <c r="C373" s="176" t="s">
        <v>452</v>
      </c>
      <c r="D373" s="176" t="s">
        <v>336</v>
      </c>
      <c r="E373" s="177" t="s">
        <v>1624</v>
      </c>
      <c r="F373" s="178" t="s">
        <v>1625</v>
      </c>
      <c r="G373" s="179" t="s">
        <v>717</v>
      </c>
      <c r="H373" s="180">
        <v>0.5</v>
      </c>
      <c r="I373" s="181"/>
      <c r="J373" s="182">
        <f>ROUND(I373*H373,2)</f>
        <v>0</v>
      </c>
      <c r="K373" s="178" t="s">
        <v>270</v>
      </c>
      <c r="L373" s="183"/>
      <c r="M373" s="184" t="s">
        <v>1</v>
      </c>
      <c r="N373" s="185" t="s">
        <v>45</v>
      </c>
      <c r="P373" s="145">
        <f>O373*H373</f>
        <v>0</v>
      </c>
      <c r="Q373" s="145">
        <v>1.44E-2</v>
      </c>
      <c r="R373" s="145">
        <f>Q373*H373</f>
        <v>7.1999999999999998E-3</v>
      </c>
      <c r="S373" s="145">
        <v>0</v>
      </c>
      <c r="T373" s="146">
        <f>S373*H373</f>
        <v>0</v>
      </c>
      <c r="AR373" s="147" t="s">
        <v>223</v>
      </c>
      <c r="AT373" s="147" t="s">
        <v>336</v>
      </c>
      <c r="AU373" s="147" t="s">
        <v>90</v>
      </c>
      <c r="AY373" s="17" t="s">
        <v>158</v>
      </c>
      <c r="BE373" s="148">
        <f>IF(N373="základní",J373,0)</f>
        <v>0</v>
      </c>
      <c r="BF373" s="148">
        <f>IF(N373="snížená",J373,0)</f>
        <v>0</v>
      </c>
      <c r="BG373" s="148">
        <f>IF(N373="zákl. přenesená",J373,0)</f>
        <v>0</v>
      </c>
      <c r="BH373" s="148">
        <f>IF(N373="sníž. přenesená",J373,0)</f>
        <v>0</v>
      </c>
      <c r="BI373" s="148">
        <f>IF(N373="nulová",J373,0)</f>
        <v>0</v>
      </c>
      <c r="BJ373" s="17" t="s">
        <v>88</v>
      </c>
      <c r="BK373" s="148">
        <f>ROUND(I373*H373,2)</f>
        <v>0</v>
      </c>
      <c r="BL373" s="17" t="s">
        <v>165</v>
      </c>
      <c r="BM373" s="147" t="s">
        <v>1626</v>
      </c>
    </row>
    <row r="374" spans="2:65" s="12" customFormat="1" ht="11.25">
      <c r="B374" s="155"/>
      <c r="D374" s="149" t="s">
        <v>171</v>
      </c>
      <c r="E374" s="156" t="s">
        <v>1</v>
      </c>
      <c r="F374" s="157" t="s">
        <v>1625</v>
      </c>
      <c r="H374" s="156" t="s">
        <v>1</v>
      </c>
      <c r="I374" s="158"/>
      <c r="L374" s="155"/>
      <c r="M374" s="159"/>
      <c r="T374" s="160"/>
      <c r="AT374" s="156" t="s">
        <v>171</v>
      </c>
      <c r="AU374" s="156" t="s">
        <v>90</v>
      </c>
      <c r="AV374" s="12" t="s">
        <v>88</v>
      </c>
      <c r="AW374" s="12" t="s">
        <v>36</v>
      </c>
      <c r="AX374" s="12" t="s">
        <v>80</v>
      </c>
      <c r="AY374" s="156" t="s">
        <v>158</v>
      </c>
    </row>
    <row r="375" spans="2:65" s="13" customFormat="1" ht="11.25">
      <c r="B375" s="161"/>
      <c r="D375" s="149" t="s">
        <v>171</v>
      </c>
      <c r="E375" s="162" t="s">
        <v>1</v>
      </c>
      <c r="F375" s="163" t="s">
        <v>1627</v>
      </c>
      <c r="H375" s="164">
        <v>0.5</v>
      </c>
      <c r="I375" s="165"/>
      <c r="L375" s="161"/>
      <c r="M375" s="166"/>
      <c r="T375" s="167"/>
      <c r="AT375" s="162" t="s">
        <v>171</v>
      </c>
      <c r="AU375" s="162" t="s">
        <v>90</v>
      </c>
      <c r="AV375" s="13" t="s">
        <v>90</v>
      </c>
      <c r="AW375" s="13" t="s">
        <v>36</v>
      </c>
      <c r="AX375" s="13" t="s">
        <v>80</v>
      </c>
      <c r="AY375" s="162" t="s">
        <v>158</v>
      </c>
    </row>
    <row r="376" spans="2:65" s="14" customFormat="1" ht="11.25">
      <c r="B376" s="168"/>
      <c r="D376" s="149" t="s">
        <v>171</v>
      </c>
      <c r="E376" s="169" t="s">
        <v>1</v>
      </c>
      <c r="F376" s="170" t="s">
        <v>182</v>
      </c>
      <c r="H376" s="171">
        <v>0.5</v>
      </c>
      <c r="I376" s="172"/>
      <c r="L376" s="168"/>
      <c r="M376" s="173"/>
      <c r="T376" s="174"/>
      <c r="AT376" s="169" t="s">
        <v>171</v>
      </c>
      <c r="AU376" s="169" t="s">
        <v>90</v>
      </c>
      <c r="AV376" s="14" t="s">
        <v>165</v>
      </c>
      <c r="AW376" s="14" t="s">
        <v>36</v>
      </c>
      <c r="AX376" s="14" t="s">
        <v>88</v>
      </c>
      <c r="AY376" s="169" t="s">
        <v>158</v>
      </c>
    </row>
    <row r="377" spans="2:65" s="1" customFormat="1" ht="33" customHeight="1">
      <c r="B377" s="32"/>
      <c r="C377" s="136" t="s">
        <v>460</v>
      </c>
      <c r="D377" s="136" t="s">
        <v>160</v>
      </c>
      <c r="E377" s="137" t="s">
        <v>1628</v>
      </c>
      <c r="F377" s="138" t="s">
        <v>1629</v>
      </c>
      <c r="G377" s="139" t="s">
        <v>176</v>
      </c>
      <c r="H377" s="140">
        <v>1</v>
      </c>
      <c r="I377" s="141"/>
      <c r="J377" s="142">
        <f>ROUND(I377*H377,2)</f>
        <v>0</v>
      </c>
      <c r="K377" s="138" t="s">
        <v>164</v>
      </c>
      <c r="L377" s="32"/>
      <c r="M377" s="143" t="s">
        <v>1</v>
      </c>
      <c r="N377" s="144" t="s">
        <v>45</v>
      </c>
      <c r="P377" s="145">
        <f>O377*H377</f>
        <v>0</v>
      </c>
      <c r="Q377" s="145">
        <v>1E-4</v>
      </c>
      <c r="R377" s="145">
        <f>Q377*H377</f>
        <v>1E-4</v>
      </c>
      <c r="S377" s="145">
        <v>0</v>
      </c>
      <c r="T377" s="146">
        <f>S377*H377</f>
        <v>0</v>
      </c>
      <c r="AR377" s="147" t="s">
        <v>165</v>
      </c>
      <c r="AT377" s="147" t="s">
        <v>160</v>
      </c>
      <c r="AU377" s="147" t="s">
        <v>90</v>
      </c>
      <c r="AY377" s="17" t="s">
        <v>158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88</v>
      </c>
      <c r="BK377" s="148">
        <f>ROUND(I377*H377,2)</f>
        <v>0</v>
      </c>
      <c r="BL377" s="17" t="s">
        <v>165</v>
      </c>
      <c r="BM377" s="147" t="s">
        <v>1630</v>
      </c>
    </row>
    <row r="378" spans="2:65" s="1" customFormat="1" ht="29.25">
      <c r="B378" s="32"/>
      <c r="D378" s="149" t="s">
        <v>167</v>
      </c>
      <c r="F378" s="150" t="s">
        <v>1631</v>
      </c>
      <c r="I378" s="151"/>
      <c r="L378" s="32"/>
      <c r="M378" s="152"/>
      <c r="T378" s="56"/>
      <c r="AT378" s="17" t="s">
        <v>167</v>
      </c>
      <c r="AU378" s="17" t="s">
        <v>90</v>
      </c>
    </row>
    <row r="379" spans="2:65" s="1" customFormat="1" ht="11.25">
      <c r="B379" s="32"/>
      <c r="D379" s="153" t="s">
        <v>169</v>
      </c>
      <c r="F379" s="154" t="s">
        <v>1632</v>
      </c>
      <c r="I379" s="151"/>
      <c r="L379" s="32"/>
      <c r="M379" s="152"/>
      <c r="T379" s="56"/>
      <c r="AT379" s="17" t="s">
        <v>169</v>
      </c>
      <c r="AU379" s="17" t="s">
        <v>90</v>
      </c>
    </row>
    <row r="380" spans="2:65" s="12" customFormat="1" ht="11.25">
      <c r="B380" s="155"/>
      <c r="D380" s="149" t="s">
        <v>171</v>
      </c>
      <c r="E380" s="156" t="s">
        <v>1</v>
      </c>
      <c r="F380" s="157" t="s">
        <v>1605</v>
      </c>
      <c r="H380" s="156" t="s">
        <v>1</v>
      </c>
      <c r="I380" s="158"/>
      <c r="L380" s="155"/>
      <c r="M380" s="159"/>
      <c r="T380" s="160"/>
      <c r="AT380" s="156" t="s">
        <v>171</v>
      </c>
      <c r="AU380" s="156" t="s">
        <v>90</v>
      </c>
      <c r="AV380" s="12" t="s">
        <v>88</v>
      </c>
      <c r="AW380" s="12" t="s">
        <v>36</v>
      </c>
      <c r="AX380" s="12" t="s">
        <v>80</v>
      </c>
      <c r="AY380" s="156" t="s">
        <v>158</v>
      </c>
    </row>
    <row r="381" spans="2:65" s="12" customFormat="1" ht="11.25">
      <c r="B381" s="155"/>
      <c r="D381" s="149" t="s">
        <v>171</v>
      </c>
      <c r="E381" s="156" t="s">
        <v>1</v>
      </c>
      <c r="F381" s="157" t="s">
        <v>1623</v>
      </c>
      <c r="H381" s="156" t="s">
        <v>1</v>
      </c>
      <c r="I381" s="158"/>
      <c r="L381" s="155"/>
      <c r="M381" s="159"/>
      <c r="T381" s="160"/>
      <c r="AT381" s="156" t="s">
        <v>171</v>
      </c>
      <c r="AU381" s="156" t="s">
        <v>90</v>
      </c>
      <c r="AV381" s="12" t="s">
        <v>88</v>
      </c>
      <c r="AW381" s="12" t="s">
        <v>36</v>
      </c>
      <c r="AX381" s="12" t="s">
        <v>80</v>
      </c>
      <c r="AY381" s="156" t="s">
        <v>158</v>
      </c>
    </row>
    <row r="382" spans="2:65" s="13" customFormat="1" ht="11.25">
      <c r="B382" s="161"/>
      <c r="D382" s="149" t="s">
        <v>171</v>
      </c>
      <c r="E382" s="162" t="s">
        <v>1</v>
      </c>
      <c r="F382" s="163" t="s">
        <v>1078</v>
      </c>
      <c r="H382" s="164">
        <v>1</v>
      </c>
      <c r="I382" s="165"/>
      <c r="L382" s="161"/>
      <c r="M382" s="166"/>
      <c r="T382" s="167"/>
      <c r="AT382" s="162" t="s">
        <v>171</v>
      </c>
      <c r="AU382" s="162" t="s">
        <v>90</v>
      </c>
      <c r="AV382" s="13" t="s">
        <v>90</v>
      </c>
      <c r="AW382" s="13" t="s">
        <v>36</v>
      </c>
      <c r="AX382" s="13" t="s">
        <v>80</v>
      </c>
      <c r="AY382" s="162" t="s">
        <v>158</v>
      </c>
    </row>
    <row r="383" spans="2:65" s="14" customFormat="1" ht="11.25">
      <c r="B383" s="168"/>
      <c r="D383" s="149" t="s">
        <v>171</v>
      </c>
      <c r="E383" s="169" t="s">
        <v>1</v>
      </c>
      <c r="F383" s="170" t="s">
        <v>182</v>
      </c>
      <c r="H383" s="171">
        <v>1</v>
      </c>
      <c r="I383" s="172"/>
      <c r="L383" s="168"/>
      <c r="M383" s="173"/>
      <c r="T383" s="174"/>
      <c r="AT383" s="169" t="s">
        <v>171</v>
      </c>
      <c r="AU383" s="169" t="s">
        <v>90</v>
      </c>
      <c r="AV383" s="14" t="s">
        <v>165</v>
      </c>
      <c r="AW383" s="14" t="s">
        <v>36</v>
      </c>
      <c r="AX383" s="14" t="s">
        <v>88</v>
      </c>
      <c r="AY383" s="169" t="s">
        <v>158</v>
      </c>
    </row>
    <row r="384" spans="2:65" s="1" customFormat="1" ht="16.5" customHeight="1">
      <c r="B384" s="32"/>
      <c r="C384" s="176" t="s">
        <v>468</v>
      </c>
      <c r="D384" s="176" t="s">
        <v>336</v>
      </c>
      <c r="E384" s="177" t="s">
        <v>1624</v>
      </c>
      <c r="F384" s="178" t="s">
        <v>1625</v>
      </c>
      <c r="G384" s="179" t="s">
        <v>717</v>
      </c>
      <c r="H384" s="180">
        <v>0.7</v>
      </c>
      <c r="I384" s="181"/>
      <c r="J384" s="182">
        <f>ROUND(I384*H384,2)</f>
        <v>0</v>
      </c>
      <c r="K384" s="178" t="s">
        <v>270</v>
      </c>
      <c r="L384" s="183"/>
      <c r="M384" s="184" t="s">
        <v>1</v>
      </c>
      <c r="N384" s="185" t="s">
        <v>45</v>
      </c>
      <c r="P384" s="145">
        <f>O384*H384</f>
        <v>0</v>
      </c>
      <c r="Q384" s="145">
        <v>1.44E-2</v>
      </c>
      <c r="R384" s="145">
        <f>Q384*H384</f>
        <v>1.0079999999999999E-2</v>
      </c>
      <c r="S384" s="145">
        <v>0</v>
      </c>
      <c r="T384" s="146">
        <f>S384*H384</f>
        <v>0</v>
      </c>
      <c r="AR384" s="147" t="s">
        <v>223</v>
      </c>
      <c r="AT384" s="147" t="s">
        <v>336</v>
      </c>
      <c r="AU384" s="147" t="s">
        <v>90</v>
      </c>
      <c r="AY384" s="17" t="s">
        <v>158</v>
      </c>
      <c r="BE384" s="148">
        <f>IF(N384="základní",J384,0)</f>
        <v>0</v>
      </c>
      <c r="BF384" s="148">
        <f>IF(N384="snížená",J384,0)</f>
        <v>0</v>
      </c>
      <c r="BG384" s="148">
        <f>IF(N384="zákl. přenesená",J384,0)</f>
        <v>0</v>
      </c>
      <c r="BH384" s="148">
        <f>IF(N384="sníž. přenesená",J384,0)</f>
        <v>0</v>
      </c>
      <c r="BI384" s="148">
        <f>IF(N384="nulová",J384,0)</f>
        <v>0</v>
      </c>
      <c r="BJ384" s="17" t="s">
        <v>88</v>
      </c>
      <c r="BK384" s="148">
        <f>ROUND(I384*H384,2)</f>
        <v>0</v>
      </c>
      <c r="BL384" s="17" t="s">
        <v>165</v>
      </c>
      <c r="BM384" s="147" t="s">
        <v>1633</v>
      </c>
    </row>
    <row r="385" spans="2:65" s="12" customFormat="1" ht="11.25">
      <c r="B385" s="155"/>
      <c r="D385" s="149" t="s">
        <v>171</v>
      </c>
      <c r="E385" s="156" t="s">
        <v>1</v>
      </c>
      <c r="F385" s="157" t="s">
        <v>1625</v>
      </c>
      <c r="H385" s="156" t="s">
        <v>1</v>
      </c>
      <c r="I385" s="158"/>
      <c r="L385" s="155"/>
      <c r="M385" s="159"/>
      <c r="T385" s="160"/>
      <c r="AT385" s="156" t="s">
        <v>171</v>
      </c>
      <c r="AU385" s="156" t="s">
        <v>90</v>
      </c>
      <c r="AV385" s="12" t="s">
        <v>88</v>
      </c>
      <c r="AW385" s="12" t="s">
        <v>36</v>
      </c>
      <c r="AX385" s="12" t="s">
        <v>80</v>
      </c>
      <c r="AY385" s="156" t="s">
        <v>158</v>
      </c>
    </row>
    <row r="386" spans="2:65" s="13" customFormat="1" ht="11.25">
      <c r="B386" s="161"/>
      <c r="D386" s="149" t="s">
        <v>171</v>
      </c>
      <c r="E386" s="162" t="s">
        <v>1</v>
      </c>
      <c r="F386" s="163" t="s">
        <v>1634</v>
      </c>
      <c r="H386" s="164">
        <v>0.7</v>
      </c>
      <c r="I386" s="165"/>
      <c r="L386" s="161"/>
      <c r="M386" s="166"/>
      <c r="T386" s="167"/>
      <c r="AT386" s="162" t="s">
        <v>171</v>
      </c>
      <c r="AU386" s="162" t="s">
        <v>90</v>
      </c>
      <c r="AV386" s="13" t="s">
        <v>90</v>
      </c>
      <c r="AW386" s="13" t="s">
        <v>36</v>
      </c>
      <c r="AX386" s="13" t="s">
        <v>80</v>
      </c>
      <c r="AY386" s="162" t="s">
        <v>158</v>
      </c>
    </row>
    <row r="387" spans="2:65" s="14" customFormat="1" ht="11.25">
      <c r="B387" s="168"/>
      <c r="D387" s="149" t="s">
        <v>171</v>
      </c>
      <c r="E387" s="169" t="s">
        <v>1</v>
      </c>
      <c r="F387" s="170" t="s">
        <v>182</v>
      </c>
      <c r="H387" s="171">
        <v>0.7</v>
      </c>
      <c r="I387" s="172"/>
      <c r="L387" s="168"/>
      <c r="M387" s="173"/>
      <c r="T387" s="174"/>
      <c r="AT387" s="169" t="s">
        <v>171</v>
      </c>
      <c r="AU387" s="169" t="s">
        <v>90</v>
      </c>
      <c r="AV387" s="14" t="s">
        <v>165</v>
      </c>
      <c r="AW387" s="14" t="s">
        <v>36</v>
      </c>
      <c r="AX387" s="14" t="s">
        <v>88</v>
      </c>
      <c r="AY387" s="169" t="s">
        <v>158</v>
      </c>
    </row>
    <row r="388" spans="2:65" s="1" customFormat="1" ht="16.5" customHeight="1">
      <c r="B388" s="32"/>
      <c r="C388" s="136" t="s">
        <v>473</v>
      </c>
      <c r="D388" s="136" t="s">
        <v>160</v>
      </c>
      <c r="E388" s="137" t="s">
        <v>991</v>
      </c>
      <c r="F388" s="138" t="s">
        <v>992</v>
      </c>
      <c r="G388" s="139" t="s">
        <v>215</v>
      </c>
      <c r="H388" s="140">
        <v>6.3E-2</v>
      </c>
      <c r="I388" s="141"/>
      <c r="J388" s="142">
        <f>ROUND(I388*H388,2)</f>
        <v>0</v>
      </c>
      <c r="K388" s="138" t="s">
        <v>164</v>
      </c>
      <c r="L388" s="32"/>
      <c r="M388" s="143" t="s">
        <v>1</v>
      </c>
      <c r="N388" s="144" t="s">
        <v>45</v>
      </c>
      <c r="P388" s="145">
        <f>O388*H388</f>
        <v>0</v>
      </c>
      <c r="Q388" s="145">
        <v>2.5018699999999998</v>
      </c>
      <c r="R388" s="145">
        <f>Q388*H388</f>
        <v>0.15761781</v>
      </c>
      <c r="S388" s="145">
        <v>0</v>
      </c>
      <c r="T388" s="146">
        <f>S388*H388</f>
        <v>0</v>
      </c>
      <c r="AR388" s="147" t="s">
        <v>165</v>
      </c>
      <c r="AT388" s="147" t="s">
        <v>160</v>
      </c>
      <c r="AU388" s="147" t="s">
        <v>90</v>
      </c>
      <c r="AY388" s="17" t="s">
        <v>158</v>
      </c>
      <c r="BE388" s="148">
        <f>IF(N388="základní",J388,0)</f>
        <v>0</v>
      </c>
      <c r="BF388" s="148">
        <f>IF(N388="snížená",J388,0)</f>
        <v>0</v>
      </c>
      <c r="BG388" s="148">
        <f>IF(N388="zákl. přenesená",J388,0)</f>
        <v>0</v>
      </c>
      <c r="BH388" s="148">
        <f>IF(N388="sníž. přenesená",J388,0)</f>
        <v>0</v>
      </c>
      <c r="BI388" s="148">
        <f>IF(N388="nulová",J388,0)</f>
        <v>0</v>
      </c>
      <c r="BJ388" s="17" t="s">
        <v>88</v>
      </c>
      <c r="BK388" s="148">
        <f>ROUND(I388*H388,2)</f>
        <v>0</v>
      </c>
      <c r="BL388" s="17" t="s">
        <v>165</v>
      </c>
      <c r="BM388" s="147" t="s">
        <v>1635</v>
      </c>
    </row>
    <row r="389" spans="2:65" s="1" customFormat="1" ht="19.5">
      <c r="B389" s="32"/>
      <c r="D389" s="149" t="s">
        <v>167</v>
      </c>
      <c r="F389" s="150" t="s">
        <v>994</v>
      </c>
      <c r="I389" s="151"/>
      <c r="L389" s="32"/>
      <c r="M389" s="152"/>
      <c r="T389" s="56"/>
      <c r="AT389" s="17" t="s">
        <v>167</v>
      </c>
      <c r="AU389" s="17" t="s">
        <v>90</v>
      </c>
    </row>
    <row r="390" spans="2:65" s="1" customFormat="1" ht="11.25">
      <c r="B390" s="32"/>
      <c r="D390" s="153" t="s">
        <v>169</v>
      </c>
      <c r="F390" s="154" t="s">
        <v>995</v>
      </c>
      <c r="I390" s="151"/>
      <c r="L390" s="32"/>
      <c r="M390" s="152"/>
      <c r="T390" s="56"/>
      <c r="AT390" s="17" t="s">
        <v>169</v>
      </c>
      <c r="AU390" s="17" t="s">
        <v>90</v>
      </c>
    </row>
    <row r="391" spans="2:65" s="12" customFormat="1" ht="11.25">
      <c r="B391" s="155"/>
      <c r="D391" s="149" t="s">
        <v>171</v>
      </c>
      <c r="E391" s="156" t="s">
        <v>1</v>
      </c>
      <c r="F391" s="157" t="s">
        <v>1470</v>
      </c>
      <c r="H391" s="156" t="s">
        <v>1</v>
      </c>
      <c r="I391" s="158"/>
      <c r="L391" s="155"/>
      <c r="M391" s="159"/>
      <c r="T391" s="160"/>
      <c r="AT391" s="156" t="s">
        <v>171</v>
      </c>
      <c r="AU391" s="156" t="s">
        <v>90</v>
      </c>
      <c r="AV391" s="12" t="s">
        <v>88</v>
      </c>
      <c r="AW391" s="12" t="s">
        <v>36</v>
      </c>
      <c r="AX391" s="12" t="s">
        <v>80</v>
      </c>
      <c r="AY391" s="156" t="s">
        <v>158</v>
      </c>
    </row>
    <row r="392" spans="2:65" s="12" customFormat="1" ht="11.25">
      <c r="B392" s="155"/>
      <c r="D392" s="149" t="s">
        <v>171</v>
      </c>
      <c r="E392" s="156" t="s">
        <v>1</v>
      </c>
      <c r="F392" s="157" t="s">
        <v>1471</v>
      </c>
      <c r="H392" s="156" t="s">
        <v>1</v>
      </c>
      <c r="I392" s="158"/>
      <c r="L392" s="155"/>
      <c r="M392" s="159"/>
      <c r="T392" s="160"/>
      <c r="AT392" s="156" t="s">
        <v>171</v>
      </c>
      <c r="AU392" s="156" t="s">
        <v>90</v>
      </c>
      <c r="AV392" s="12" t="s">
        <v>88</v>
      </c>
      <c r="AW392" s="12" t="s">
        <v>36</v>
      </c>
      <c r="AX392" s="12" t="s">
        <v>80</v>
      </c>
      <c r="AY392" s="156" t="s">
        <v>158</v>
      </c>
    </row>
    <row r="393" spans="2:65" s="13" customFormat="1" ht="11.25">
      <c r="B393" s="161"/>
      <c r="D393" s="149" t="s">
        <v>171</v>
      </c>
      <c r="E393" s="162" t="s">
        <v>1</v>
      </c>
      <c r="F393" s="163" t="s">
        <v>1636</v>
      </c>
      <c r="H393" s="164">
        <v>6.3E-2</v>
      </c>
      <c r="I393" s="165"/>
      <c r="L393" s="161"/>
      <c r="M393" s="166"/>
      <c r="T393" s="167"/>
      <c r="AT393" s="162" t="s">
        <v>171</v>
      </c>
      <c r="AU393" s="162" t="s">
        <v>90</v>
      </c>
      <c r="AV393" s="13" t="s">
        <v>90</v>
      </c>
      <c r="AW393" s="13" t="s">
        <v>36</v>
      </c>
      <c r="AX393" s="13" t="s">
        <v>80</v>
      </c>
      <c r="AY393" s="162" t="s">
        <v>158</v>
      </c>
    </row>
    <row r="394" spans="2:65" s="14" customFormat="1" ht="11.25">
      <c r="B394" s="168"/>
      <c r="D394" s="149" t="s">
        <v>171</v>
      </c>
      <c r="E394" s="169" t="s">
        <v>1</v>
      </c>
      <c r="F394" s="170" t="s">
        <v>182</v>
      </c>
      <c r="H394" s="171">
        <v>6.3E-2</v>
      </c>
      <c r="I394" s="172"/>
      <c r="L394" s="168"/>
      <c r="M394" s="173"/>
      <c r="T394" s="174"/>
      <c r="AT394" s="169" t="s">
        <v>171</v>
      </c>
      <c r="AU394" s="169" t="s">
        <v>90</v>
      </c>
      <c r="AV394" s="14" t="s">
        <v>165</v>
      </c>
      <c r="AW394" s="14" t="s">
        <v>36</v>
      </c>
      <c r="AX394" s="14" t="s">
        <v>88</v>
      </c>
      <c r="AY394" s="169" t="s">
        <v>158</v>
      </c>
    </row>
    <row r="395" spans="2:65" s="1" customFormat="1" ht="16.5" customHeight="1">
      <c r="B395" s="32"/>
      <c r="C395" s="136" t="s">
        <v>483</v>
      </c>
      <c r="D395" s="136" t="s">
        <v>160</v>
      </c>
      <c r="E395" s="137" t="s">
        <v>1000</v>
      </c>
      <c r="F395" s="138" t="s">
        <v>1001</v>
      </c>
      <c r="G395" s="139" t="s">
        <v>163</v>
      </c>
      <c r="H395" s="140">
        <v>0.84</v>
      </c>
      <c r="I395" s="141"/>
      <c r="J395" s="142">
        <f>ROUND(I395*H395,2)</f>
        <v>0</v>
      </c>
      <c r="K395" s="138" t="s">
        <v>164</v>
      </c>
      <c r="L395" s="32"/>
      <c r="M395" s="143" t="s">
        <v>1</v>
      </c>
      <c r="N395" s="144" t="s">
        <v>45</v>
      </c>
      <c r="P395" s="145">
        <f>O395*H395</f>
        <v>0</v>
      </c>
      <c r="Q395" s="145">
        <v>2.64E-3</v>
      </c>
      <c r="R395" s="145">
        <f>Q395*H395</f>
        <v>2.2175999999999997E-3</v>
      </c>
      <c r="S395" s="145">
        <v>0</v>
      </c>
      <c r="T395" s="146">
        <f>S395*H395</f>
        <v>0</v>
      </c>
      <c r="AR395" s="147" t="s">
        <v>165</v>
      </c>
      <c r="AT395" s="147" t="s">
        <v>160</v>
      </c>
      <c r="AU395" s="147" t="s">
        <v>90</v>
      </c>
      <c r="AY395" s="17" t="s">
        <v>158</v>
      </c>
      <c r="BE395" s="148">
        <f>IF(N395="základní",J395,0)</f>
        <v>0</v>
      </c>
      <c r="BF395" s="148">
        <f>IF(N395="snížená",J395,0)</f>
        <v>0</v>
      </c>
      <c r="BG395" s="148">
        <f>IF(N395="zákl. přenesená",J395,0)</f>
        <v>0</v>
      </c>
      <c r="BH395" s="148">
        <f>IF(N395="sníž. přenesená",J395,0)</f>
        <v>0</v>
      </c>
      <c r="BI395" s="148">
        <f>IF(N395="nulová",J395,0)</f>
        <v>0</v>
      </c>
      <c r="BJ395" s="17" t="s">
        <v>88</v>
      </c>
      <c r="BK395" s="148">
        <f>ROUND(I395*H395,2)</f>
        <v>0</v>
      </c>
      <c r="BL395" s="17" t="s">
        <v>165</v>
      </c>
      <c r="BM395" s="147" t="s">
        <v>1637</v>
      </c>
    </row>
    <row r="396" spans="2:65" s="1" customFormat="1" ht="11.25">
      <c r="B396" s="32"/>
      <c r="D396" s="149" t="s">
        <v>167</v>
      </c>
      <c r="F396" s="150" t="s">
        <v>1003</v>
      </c>
      <c r="I396" s="151"/>
      <c r="L396" s="32"/>
      <c r="M396" s="152"/>
      <c r="T396" s="56"/>
      <c r="AT396" s="17" t="s">
        <v>167</v>
      </c>
      <c r="AU396" s="17" t="s">
        <v>90</v>
      </c>
    </row>
    <row r="397" spans="2:65" s="1" customFormat="1" ht="11.25">
      <c r="B397" s="32"/>
      <c r="D397" s="153" t="s">
        <v>169</v>
      </c>
      <c r="F397" s="154" t="s">
        <v>1004</v>
      </c>
      <c r="I397" s="151"/>
      <c r="L397" s="32"/>
      <c r="M397" s="152"/>
      <c r="T397" s="56"/>
      <c r="AT397" s="17" t="s">
        <v>169</v>
      </c>
      <c r="AU397" s="17" t="s">
        <v>90</v>
      </c>
    </row>
    <row r="398" spans="2:65" s="12" customFormat="1" ht="11.25">
      <c r="B398" s="155"/>
      <c r="D398" s="149" t="s">
        <v>171</v>
      </c>
      <c r="E398" s="156" t="s">
        <v>1</v>
      </c>
      <c r="F398" s="157" t="s">
        <v>1470</v>
      </c>
      <c r="H398" s="156" t="s">
        <v>1</v>
      </c>
      <c r="I398" s="158"/>
      <c r="L398" s="155"/>
      <c r="M398" s="159"/>
      <c r="T398" s="160"/>
      <c r="AT398" s="156" t="s">
        <v>171</v>
      </c>
      <c r="AU398" s="156" t="s">
        <v>90</v>
      </c>
      <c r="AV398" s="12" t="s">
        <v>88</v>
      </c>
      <c r="AW398" s="12" t="s">
        <v>36</v>
      </c>
      <c r="AX398" s="12" t="s">
        <v>80</v>
      </c>
      <c r="AY398" s="156" t="s">
        <v>158</v>
      </c>
    </row>
    <row r="399" spans="2:65" s="12" customFormat="1" ht="11.25">
      <c r="B399" s="155"/>
      <c r="D399" s="149" t="s">
        <v>171</v>
      </c>
      <c r="E399" s="156" t="s">
        <v>1</v>
      </c>
      <c r="F399" s="157" t="s">
        <v>1471</v>
      </c>
      <c r="H399" s="156" t="s">
        <v>1</v>
      </c>
      <c r="I399" s="158"/>
      <c r="L399" s="155"/>
      <c r="M399" s="159"/>
      <c r="T399" s="160"/>
      <c r="AT399" s="156" t="s">
        <v>171</v>
      </c>
      <c r="AU399" s="156" t="s">
        <v>90</v>
      </c>
      <c r="AV399" s="12" t="s">
        <v>88</v>
      </c>
      <c r="AW399" s="12" t="s">
        <v>36</v>
      </c>
      <c r="AX399" s="12" t="s">
        <v>80</v>
      </c>
      <c r="AY399" s="156" t="s">
        <v>158</v>
      </c>
    </row>
    <row r="400" spans="2:65" s="13" customFormat="1" ht="11.25">
      <c r="B400" s="161"/>
      <c r="D400" s="149" t="s">
        <v>171</v>
      </c>
      <c r="E400" s="162" t="s">
        <v>1</v>
      </c>
      <c r="F400" s="163" t="s">
        <v>1638</v>
      </c>
      <c r="H400" s="164">
        <v>0.84</v>
      </c>
      <c r="I400" s="165"/>
      <c r="L400" s="161"/>
      <c r="M400" s="166"/>
      <c r="T400" s="167"/>
      <c r="AT400" s="162" t="s">
        <v>171</v>
      </c>
      <c r="AU400" s="162" t="s">
        <v>90</v>
      </c>
      <c r="AV400" s="13" t="s">
        <v>90</v>
      </c>
      <c r="AW400" s="13" t="s">
        <v>36</v>
      </c>
      <c r="AX400" s="13" t="s">
        <v>80</v>
      </c>
      <c r="AY400" s="162" t="s">
        <v>158</v>
      </c>
    </row>
    <row r="401" spans="2:65" s="14" customFormat="1" ht="11.25">
      <c r="B401" s="168"/>
      <c r="D401" s="149" t="s">
        <v>171</v>
      </c>
      <c r="E401" s="169" t="s">
        <v>1</v>
      </c>
      <c r="F401" s="170" t="s">
        <v>182</v>
      </c>
      <c r="H401" s="171">
        <v>0.84</v>
      </c>
      <c r="I401" s="172"/>
      <c r="L401" s="168"/>
      <c r="M401" s="173"/>
      <c r="T401" s="174"/>
      <c r="AT401" s="169" t="s">
        <v>171</v>
      </c>
      <c r="AU401" s="169" t="s">
        <v>90</v>
      </c>
      <c r="AV401" s="14" t="s">
        <v>165</v>
      </c>
      <c r="AW401" s="14" t="s">
        <v>36</v>
      </c>
      <c r="AX401" s="14" t="s">
        <v>88</v>
      </c>
      <c r="AY401" s="169" t="s">
        <v>158</v>
      </c>
    </row>
    <row r="402" spans="2:65" s="1" customFormat="1" ht="16.5" customHeight="1">
      <c r="B402" s="32"/>
      <c r="C402" s="136" t="s">
        <v>493</v>
      </c>
      <c r="D402" s="136" t="s">
        <v>160</v>
      </c>
      <c r="E402" s="137" t="s">
        <v>1007</v>
      </c>
      <c r="F402" s="138" t="s">
        <v>1008</v>
      </c>
      <c r="G402" s="139" t="s">
        <v>163</v>
      </c>
      <c r="H402" s="140">
        <v>0.84</v>
      </c>
      <c r="I402" s="141"/>
      <c r="J402" s="142">
        <f>ROUND(I402*H402,2)</f>
        <v>0</v>
      </c>
      <c r="K402" s="138" t="s">
        <v>164</v>
      </c>
      <c r="L402" s="32"/>
      <c r="M402" s="143" t="s">
        <v>1</v>
      </c>
      <c r="N402" s="144" t="s">
        <v>45</v>
      </c>
      <c r="P402" s="145">
        <f>O402*H402</f>
        <v>0</v>
      </c>
      <c r="Q402" s="145">
        <v>0</v>
      </c>
      <c r="R402" s="145">
        <f>Q402*H402</f>
        <v>0</v>
      </c>
      <c r="S402" s="145">
        <v>0</v>
      </c>
      <c r="T402" s="146">
        <f>S402*H402</f>
        <v>0</v>
      </c>
      <c r="AR402" s="147" t="s">
        <v>165</v>
      </c>
      <c r="AT402" s="147" t="s">
        <v>160</v>
      </c>
      <c r="AU402" s="147" t="s">
        <v>90</v>
      </c>
      <c r="AY402" s="17" t="s">
        <v>158</v>
      </c>
      <c r="BE402" s="148">
        <f>IF(N402="základní",J402,0)</f>
        <v>0</v>
      </c>
      <c r="BF402" s="148">
        <f>IF(N402="snížená",J402,0)</f>
        <v>0</v>
      </c>
      <c r="BG402" s="148">
        <f>IF(N402="zákl. přenesená",J402,0)</f>
        <v>0</v>
      </c>
      <c r="BH402" s="148">
        <f>IF(N402="sníž. přenesená",J402,0)</f>
        <v>0</v>
      </c>
      <c r="BI402" s="148">
        <f>IF(N402="nulová",J402,0)</f>
        <v>0</v>
      </c>
      <c r="BJ402" s="17" t="s">
        <v>88</v>
      </c>
      <c r="BK402" s="148">
        <f>ROUND(I402*H402,2)</f>
        <v>0</v>
      </c>
      <c r="BL402" s="17" t="s">
        <v>165</v>
      </c>
      <c r="BM402" s="147" t="s">
        <v>1639</v>
      </c>
    </row>
    <row r="403" spans="2:65" s="1" customFormat="1" ht="11.25">
      <c r="B403" s="32"/>
      <c r="D403" s="149" t="s">
        <v>167</v>
      </c>
      <c r="F403" s="150" t="s">
        <v>1010</v>
      </c>
      <c r="I403" s="151"/>
      <c r="L403" s="32"/>
      <c r="M403" s="152"/>
      <c r="T403" s="56"/>
      <c r="AT403" s="17" t="s">
        <v>167</v>
      </c>
      <c r="AU403" s="17" t="s">
        <v>90</v>
      </c>
    </row>
    <row r="404" spans="2:65" s="1" customFormat="1" ht="11.25">
      <c r="B404" s="32"/>
      <c r="D404" s="153" t="s">
        <v>169</v>
      </c>
      <c r="F404" s="154" t="s">
        <v>1011</v>
      </c>
      <c r="I404" s="151"/>
      <c r="L404" s="32"/>
      <c r="M404" s="152"/>
      <c r="T404" s="56"/>
      <c r="AT404" s="17" t="s">
        <v>169</v>
      </c>
      <c r="AU404" s="17" t="s">
        <v>90</v>
      </c>
    </row>
    <row r="405" spans="2:65" s="11" customFormat="1" ht="22.9" customHeight="1">
      <c r="B405" s="124"/>
      <c r="D405" s="125" t="s">
        <v>79</v>
      </c>
      <c r="E405" s="134" t="s">
        <v>183</v>
      </c>
      <c r="F405" s="134" t="s">
        <v>459</v>
      </c>
      <c r="I405" s="127"/>
      <c r="J405" s="135">
        <f>BK405</f>
        <v>0</v>
      </c>
      <c r="L405" s="124"/>
      <c r="M405" s="129"/>
      <c r="P405" s="130">
        <f>SUM(P406:P511)</f>
        <v>0</v>
      </c>
      <c r="R405" s="130">
        <f>SUM(R406:R511)</f>
        <v>112.66690355999998</v>
      </c>
      <c r="T405" s="131">
        <f>SUM(T406:T511)</f>
        <v>0</v>
      </c>
      <c r="AR405" s="125" t="s">
        <v>157</v>
      </c>
      <c r="AT405" s="132" t="s">
        <v>79</v>
      </c>
      <c r="AU405" s="132" t="s">
        <v>88</v>
      </c>
      <c r="AY405" s="125" t="s">
        <v>158</v>
      </c>
      <c r="BK405" s="133">
        <f>SUM(BK406:BK511)</f>
        <v>0</v>
      </c>
    </row>
    <row r="406" spans="2:65" s="1" customFormat="1" ht="16.5" customHeight="1">
      <c r="B406" s="32"/>
      <c r="C406" s="136" t="s">
        <v>501</v>
      </c>
      <c r="D406" s="136" t="s">
        <v>160</v>
      </c>
      <c r="E406" s="137" t="s">
        <v>469</v>
      </c>
      <c r="F406" s="138" t="s">
        <v>470</v>
      </c>
      <c r="G406" s="139" t="s">
        <v>163</v>
      </c>
      <c r="H406" s="140">
        <v>610.6</v>
      </c>
      <c r="I406" s="141"/>
      <c r="J406" s="142">
        <f>ROUND(I406*H406,2)</f>
        <v>0</v>
      </c>
      <c r="K406" s="138" t="s">
        <v>270</v>
      </c>
      <c r="L406" s="32"/>
      <c r="M406" s="143" t="s">
        <v>1</v>
      </c>
      <c r="N406" s="144" t="s">
        <v>45</v>
      </c>
      <c r="P406" s="145">
        <f>O406*H406</f>
        <v>0</v>
      </c>
      <c r="Q406" s="145">
        <v>2.5000000000000001E-3</v>
      </c>
      <c r="R406" s="145">
        <f>Q406*H406</f>
        <v>1.5265000000000002</v>
      </c>
      <c r="S406" s="145">
        <v>0</v>
      </c>
      <c r="T406" s="146">
        <f>S406*H406</f>
        <v>0</v>
      </c>
      <c r="AR406" s="147" t="s">
        <v>165</v>
      </c>
      <c r="AT406" s="147" t="s">
        <v>160</v>
      </c>
      <c r="AU406" s="147" t="s">
        <v>90</v>
      </c>
      <c r="AY406" s="17" t="s">
        <v>158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7" t="s">
        <v>88</v>
      </c>
      <c r="BK406" s="148">
        <f>ROUND(I406*H406,2)</f>
        <v>0</v>
      </c>
      <c r="BL406" s="17" t="s">
        <v>165</v>
      </c>
      <c r="BM406" s="147" t="s">
        <v>1640</v>
      </c>
    </row>
    <row r="407" spans="2:65" s="12" customFormat="1" ht="11.25">
      <c r="B407" s="155"/>
      <c r="D407" s="149" t="s">
        <v>171</v>
      </c>
      <c r="E407" s="156" t="s">
        <v>1</v>
      </c>
      <c r="F407" s="157" t="s">
        <v>515</v>
      </c>
      <c r="H407" s="156" t="s">
        <v>1</v>
      </c>
      <c r="I407" s="158"/>
      <c r="L407" s="155"/>
      <c r="M407" s="159"/>
      <c r="T407" s="160"/>
      <c r="AT407" s="156" t="s">
        <v>171</v>
      </c>
      <c r="AU407" s="156" t="s">
        <v>90</v>
      </c>
      <c r="AV407" s="12" t="s">
        <v>88</v>
      </c>
      <c r="AW407" s="12" t="s">
        <v>36</v>
      </c>
      <c r="AX407" s="12" t="s">
        <v>80</v>
      </c>
      <c r="AY407" s="156" t="s">
        <v>158</v>
      </c>
    </row>
    <row r="408" spans="2:65" s="13" customFormat="1" ht="11.25">
      <c r="B408" s="161"/>
      <c r="D408" s="149" t="s">
        <v>171</v>
      </c>
      <c r="E408" s="162" t="s">
        <v>1</v>
      </c>
      <c r="F408" s="163" t="s">
        <v>1641</v>
      </c>
      <c r="H408" s="164">
        <v>381</v>
      </c>
      <c r="I408" s="165"/>
      <c r="L408" s="161"/>
      <c r="M408" s="166"/>
      <c r="T408" s="167"/>
      <c r="AT408" s="162" t="s">
        <v>171</v>
      </c>
      <c r="AU408" s="162" t="s">
        <v>90</v>
      </c>
      <c r="AV408" s="13" t="s">
        <v>90</v>
      </c>
      <c r="AW408" s="13" t="s">
        <v>36</v>
      </c>
      <c r="AX408" s="13" t="s">
        <v>80</v>
      </c>
      <c r="AY408" s="162" t="s">
        <v>158</v>
      </c>
    </row>
    <row r="409" spans="2:65" s="12" customFormat="1" ht="11.25">
      <c r="B409" s="155"/>
      <c r="D409" s="149" t="s">
        <v>171</v>
      </c>
      <c r="E409" s="156" t="s">
        <v>1</v>
      </c>
      <c r="F409" s="157" t="s">
        <v>1642</v>
      </c>
      <c r="H409" s="156" t="s">
        <v>1</v>
      </c>
      <c r="I409" s="158"/>
      <c r="L409" s="155"/>
      <c r="M409" s="159"/>
      <c r="T409" s="160"/>
      <c r="AT409" s="156" t="s">
        <v>171</v>
      </c>
      <c r="AU409" s="156" t="s">
        <v>90</v>
      </c>
      <c r="AV409" s="12" t="s">
        <v>88</v>
      </c>
      <c r="AW409" s="12" t="s">
        <v>36</v>
      </c>
      <c r="AX409" s="12" t="s">
        <v>80</v>
      </c>
      <c r="AY409" s="156" t="s">
        <v>158</v>
      </c>
    </row>
    <row r="410" spans="2:65" s="13" customFormat="1" ht="11.25">
      <c r="B410" s="161"/>
      <c r="D410" s="149" t="s">
        <v>171</v>
      </c>
      <c r="E410" s="162" t="s">
        <v>1</v>
      </c>
      <c r="F410" s="163" t="s">
        <v>1643</v>
      </c>
      <c r="H410" s="164">
        <v>193.3</v>
      </c>
      <c r="I410" s="165"/>
      <c r="L410" s="161"/>
      <c r="M410" s="166"/>
      <c r="T410" s="167"/>
      <c r="AT410" s="162" t="s">
        <v>171</v>
      </c>
      <c r="AU410" s="162" t="s">
        <v>90</v>
      </c>
      <c r="AV410" s="13" t="s">
        <v>90</v>
      </c>
      <c r="AW410" s="13" t="s">
        <v>36</v>
      </c>
      <c r="AX410" s="13" t="s">
        <v>80</v>
      </c>
      <c r="AY410" s="162" t="s">
        <v>158</v>
      </c>
    </row>
    <row r="411" spans="2:65" s="12" customFormat="1" ht="11.25">
      <c r="B411" s="155"/>
      <c r="D411" s="149" t="s">
        <v>171</v>
      </c>
      <c r="E411" s="156" t="s">
        <v>1</v>
      </c>
      <c r="F411" s="157" t="s">
        <v>1644</v>
      </c>
      <c r="H411" s="156" t="s">
        <v>1</v>
      </c>
      <c r="I411" s="158"/>
      <c r="L411" s="155"/>
      <c r="M411" s="159"/>
      <c r="T411" s="160"/>
      <c r="AT411" s="156" t="s">
        <v>171</v>
      </c>
      <c r="AU411" s="156" t="s">
        <v>90</v>
      </c>
      <c r="AV411" s="12" t="s">
        <v>88</v>
      </c>
      <c r="AW411" s="12" t="s">
        <v>36</v>
      </c>
      <c r="AX411" s="12" t="s">
        <v>80</v>
      </c>
      <c r="AY411" s="156" t="s">
        <v>158</v>
      </c>
    </row>
    <row r="412" spans="2:65" s="13" customFormat="1" ht="11.25">
      <c r="B412" s="161"/>
      <c r="D412" s="149" t="s">
        <v>171</v>
      </c>
      <c r="E412" s="162" t="s">
        <v>1</v>
      </c>
      <c r="F412" s="163" t="s">
        <v>1645</v>
      </c>
      <c r="H412" s="164">
        <v>13.7</v>
      </c>
      <c r="I412" s="165"/>
      <c r="L412" s="161"/>
      <c r="M412" s="166"/>
      <c r="T412" s="167"/>
      <c r="AT412" s="162" t="s">
        <v>171</v>
      </c>
      <c r="AU412" s="162" t="s">
        <v>90</v>
      </c>
      <c r="AV412" s="13" t="s">
        <v>90</v>
      </c>
      <c r="AW412" s="13" t="s">
        <v>36</v>
      </c>
      <c r="AX412" s="13" t="s">
        <v>80</v>
      </c>
      <c r="AY412" s="162" t="s">
        <v>158</v>
      </c>
    </row>
    <row r="413" spans="2:65" s="12" customFormat="1" ht="11.25">
      <c r="B413" s="155"/>
      <c r="D413" s="149" t="s">
        <v>171</v>
      </c>
      <c r="E413" s="156" t="s">
        <v>1</v>
      </c>
      <c r="F413" s="157" t="s">
        <v>1646</v>
      </c>
      <c r="H413" s="156" t="s">
        <v>1</v>
      </c>
      <c r="I413" s="158"/>
      <c r="L413" s="155"/>
      <c r="M413" s="159"/>
      <c r="T413" s="160"/>
      <c r="AT413" s="156" t="s">
        <v>171</v>
      </c>
      <c r="AU413" s="156" t="s">
        <v>90</v>
      </c>
      <c r="AV413" s="12" t="s">
        <v>88</v>
      </c>
      <c r="AW413" s="12" t="s">
        <v>36</v>
      </c>
      <c r="AX413" s="12" t="s">
        <v>80</v>
      </c>
      <c r="AY413" s="156" t="s">
        <v>158</v>
      </c>
    </row>
    <row r="414" spans="2:65" s="13" customFormat="1" ht="11.25">
      <c r="B414" s="161"/>
      <c r="D414" s="149" t="s">
        <v>171</v>
      </c>
      <c r="E414" s="162" t="s">
        <v>1</v>
      </c>
      <c r="F414" s="163" t="s">
        <v>1156</v>
      </c>
      <c r="H414" s="164">
        <v>14.5</v>
      </c>
      <c r="I414" s="165"/>
      <c r="L414" s="161"/>
      <c r="M414" s="166"/>
      <c r="T414" s="167"/>
      <c r="AT414" s="162" t="s">
        <v>171</v>
      </c>
      <c r="AU414" s="162" t="s">
        <v>90</v>
      </c>
      <c r="AV414" s="13" t="s">
        <v>90</v>
      </c>
      <c r="AW414" s="13" t="s">
        <v>36</v>
      </c>
      <c r="AX414" s="13" t="s">
        <v>80</v>
      </c>
      <c r="AY414" s="162" t="s">
        <v>158</v>
      </c>
    </row>
    <row r="415" spans="2:65" s="12" customFormat="1" ht="11.25">
      <c r="B415" s="155"/>
      <c r="D415" s="149" t="s">
        <v>171</v>
      </c>
      <c r="E415" s="156" t="s">
        <v>1</v>
      </c>
      <c r="F415" s="157" t="s">
        <v>1647</v>
      </c>
      <c r="H415" s="156" t="s">
        <v>1</v>
      </c>
      <c r="I415" s="158"/>
      <c r="L415" s="155"/>
      <c r="M415" s="159"/>
      <c r="T415" s="160"/>
      <c r="AT415" s="156" t="s">
        <v>171</v>
      </c>
      <c r="AU415" s="156" t="s">
        <v>90</v>
      </c>
      <c r="AV415" s="12" t="s">
        <v>88</v>
      </c>
      <c r="AW415" s="12" t="s">
        <v>36</v>
      </c>
      <c r="AX415" s="12" t="s">
        <v>80</v>
      </c>
      <c r="AY415" s="156" t="s">
        <v>158</v>
      </c>
    </row>
    <row r="416" spans="2:65" s="13" customFormat="1" ht="11.25">
      <c r="B416" s="161"/>
      <c r="D416" s="149" t="s">
        <v>171</v>
      </c>
      <c r="E416" s="162" t="s">
        <v>1</v>
      </c>
      <c r="F416" s="163" t="s">
        <v>1648</v>
      </c>
      <c r="H416" s="164">
        <v>8.1</v>
      </c>
      <c r="I416" s="165"/>
      <c r="L416" s="161"/>
      <c r="M416" s="166"/>
      <c r="T416" s="167"/>
      <c r="AT416" s="162" t="s">
        <v>171</v>
      </c>
      <c r="AU416" s="162" t="s">
        <v>90</v>
      </c>
      <c r="AV416" s="13" t="s">
        <v>90</v>
      </c>
      <c r="AW416" s="13" t="s">
        <v>36</v>
      </c>
      <c r="AX416" s="13" t="s">
        <v>80</v>
      </c>
      <c r="AY416" s="162" t="s">
        <v>158</v>
      </c>
    </row>
    <row r="417" spans="2:65" s="14" customFormat="1" ht="11.25">
      <c r="B417" s="168"/>
      <c r="D417" s="149" t="s">
        <v>171</v>
      </c>
      <c r="E417" s="169" t="s">
        <v>1</v>
      </c>
      <c r="F417" s="170" t="s">
        <v>182</v>
      </c>
      <c r="H417" s="171">
        <v>610.6</v>
      </c>
      <c r="I417" s="172"/>
      <c r="L417" s="168"/>
      <c r="M417" s="173"/>
      <c r="T417" s="174"/>
      <c r="AT417" s="169" t="s">
        <v>171</v>
      </c>
      <c r="AU417" s="169" t="s">
        <v>90</v>
      </c>
      <c r="AV417" s="14" t="s">
        <v>165</v>
      </c>
      <c r="AW417" s="14" t="s">
        <v>36</v>
      </c>
      <c r="AX417" s="14" t="s">
        <v>88</v>
      </c>
      <c r="AY417" s="169" t="s">
        <v>158</v>
      </c>
    </row>
    <row r="418" spans="2:65" s="1" customFormat="1" ht="37.9" customHeight="1">
      <c r="B418" s="32"/>
      <c r="C418" s="136" t="s">
        <v>509</v>
      </c>
      <c r="D418" s="136" t="s">
        <v>160</v>
      </c>
      <c r="E418" s="137" t="s">
        <v>474</v>
      </c>
      <c r="F418" s="138" t="s">
        <v>475</v>
      </c>
      <c r="G418" s="139" t="s">
        <v>215</v>
      </c>
      <c r="H418" s="140">
        <v>1.18</v>
      </c>
      <c r="I418" s="141"/>
      <c r="J418" s="142">
        <f>ROUND(I418*H418,2)</f>
        <v>0</v>
      </c>
      <c r="K418" s="138" t="s">
        <v>270</v>
      </c>
      <c r="L418" s="32"/>
      <c r="M418" s="143" t="s">
        <v>1</v>
      </c>
      <c r="N418" s="144" t="s">
        <v>45</v>
      </c>
      <c r="P418" s="145">
        <f>O418*H418</f>
        <v>0</v>
      </c>
      <c r="Q418" s="145">
        <v>0</v>
      </c>
      <c r="R418" s="145">
        <f>Q418*H418</f>
        <v>0</v>
      </c>
      <c r="S418" s="145">
        <v>0</v>
      </c>
      <c r="T418" s="146">
        <f>S418*H418</f>
        <v>0</v>
      </c>
      <c r="AR418" s="147" t="s">
        <v>165</v>
      </c>
      <c r="AT418" s="147" t="s">
        <v>160</v>
      </c>
      <c r="AU418" s="147" t="s">
        <v>90</v>
      </c>
      <c r="AY418" s="17" t="s">
        <v>158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88</v>
      </c>
      <c r="BK418" s="148">
        <f>ROUND(I418*H418,2)</f>
        <v>0</v>
      </c>
      <c r="BL418" s="17" t="s">
        <v>165</v>
      </c>
      <c r="BM418" s="147" t="s">
        <v>1649</v>
      </c>
    </row>
    <row r="419" spans="2:65" s="1" customFormat="1" ht="48.75">
      <c r="B419" s="32"/>
      <c r="D419" s="149" t="s">
        <v>167</v>
      </c>
      <c r="F419" s="150" t="s">
        <v>477</v>
      </c>
      <c r="I419" s="151"/>
      <c r="L419" s="32"/>
      <c r="M419" s="152"/>
      <c r="T419" s="56"/>
      <c r="AT419" s="17" t="s">
        <v>167</v>
      </c>
      <c r="AU419" s="17" t="s">
        <v>90</v>
      </c>
    </row>
    <row r="420" spans="2:65" s="1" customFormat="1" ht="48.75">
      <c r="B420" s="32"/>
      <c r="D420" s="149" t="s">
        <v>195</v>
      </c>
      <c r="F420" s="175" t="s">
        <v>478</v>
      </c>
      <c r="I420" s="151"/>
      <c r="L420" s="32"/>
      <c r="M420" s="152"/>
      <c r="T420" s="56"/>
      <c r="AT420" s="17" t="s">
        <v>195</v>
      </c>
      <c r="AU420" s="17" t="s">
        <v>90</v>
      </c>
    </row>
    <row r="421" spans="2:65" s="12" customFormat="1" ht="11.25">
      <c r="B421" s="155"/>
      <c r="D421" s="149" t="s">
        <v>171</v>
      </c>
      <c r="E421" s="156" t="s">
        <v>1</v>
      </c>
      <c r="F421" s="157" t="s">
        <v>1465</v>
      </c>
      <c r="H421" s="156" t="s">
        <v>1</v>
      </c>
      <c r="I421" s="158"/>
      <c r="L421" s="155"/>
      <c r="M421" s="159"/>
      <c r="T421" s="160"/>
      <c r="AT421" s="156" t="s">
        <v>171</v>
      </c>
      <c r="AU421" s="156" t="s">
        <v>90</v>
      </c>
      <c r="AV421" s="12" t="s">
        <v>88</v>
      </c>
      <c r="AW421" s="12" t="s">
        <v>36</v>
      </c>
      <c r="AX421" s="12" t="s">
        <v>80</v>
      </c>
      <c r="AY421" s="156" t="s">
        <v>158</v>
      </c>
    </row>
    <row r="422" spans="2:65" s="12" customFormat="1" ht="33.75">
      <c r="B422" s="155"/>
      <c r="D422" s="149" t="s">
        <v>171</v>
      </c>
      <c r="E422" s="156" t="s">
        <v>1</v>
      </c>
      <c r="F422" s="157" t="s">
        <v>479</v>
      </c>
      <c r="H422" s="156" t="s">
        <v>1</v>
      </c>
      <c r="I422" s="158"/>
      <c r="L422" s="155"/>
      <c r="M422" s="159"/>
      <c r="T422" s="160"/>
      <c r="AT422" s="156" t="s">
        <v>171</v>
      </c>
      <c r="AU422" s="156" t="s">
        <v>90</v>
      </c>
      <c r="AV422" s="12" t="s">
        <v>88</v>
      </c>
      <c r="AW422" s="12" t="s">
        <v>36</v>
      </c>
      <c r="AX422" s="12" t="s">
        <v>80</v>
      </c>
      <c r="AY422" s="156" t="s">
        <v>158</v>
      </c>
    </row>
    <row r="423" spans="2:65" s="13" customFormat="1" ht="11.25">
      <c r="B423" s="161"/>
      <c r="D423" s="149" t="s">
        <v>171</v>
      </c>
      <c r="E423" s="162" t="s">
        <v>1</v>
      </c>
      <c r="F423" s="163" t="s">
        <v>1650</v>
      </c>
      <c r="H423" s="164">
        <v>1.18</v>
      </c>
      <c r="I423" s="165"/>
      <c r="L423" s="161"/>
      <c r="M423" s="166"/>
      <c r="T423" s="167"/>
      <c r="AT423" s="162" t="s">
        <v>171</v>
      </c>
      <c r="AU423" s="162" t="s">
        <v>90</v>
      </c>
      <c r="AV423" s="13" t="s">
        <v>90</v>
      </c>
      <c r="AW423" s="13" t="s">
        <v>36</v>
      </c>
      <c r="AX423" s="13" t="s">
        <v>80</v>
      </c>
      <c r="AY423" s="162" t="s">
        <v>158</v>
      </c>
    </row>
    <row r="424" spans="2:65" s="14" customFormat="1" ht="11.25">
      <c r="B424" s="168"/>
      <c r="D424" s="149" t="s">
        <v>171</v>
      </c>
      <c r="E424" s="169" t="s">
        <v>1</v>
      </c>
      <c r="F424" s="170" t="s">
        <v>182</v>
      </c>
      <c r="H424" s="171">
        <v>1.18</v>
      </c>
      <c r="I424" s="172"/>
      <c r="L424" s="168"/>
      <c r="M424" s="173"/>
      <c r="T424" s="174"/>
      <c r="AT424" s="169" t="s">
        <v>171</v>
      </c>
      <c r="AU424" s="169" t="s">
        <v>90</v>
      </c>
      <c r="AV424" s="14" t="s">
        <v>165</v>
      </c>
      <c r="AW424" s="14" t="s">
        <v>36</v>
      </c>
      <c r="AX424" s="14" t="s">
        <v>88</v>
      </c>
      <c r="AY424" s="169" t="s">
        <v>158</v>
      </c>
    </row>
    <row r="425" spans="2:65" s="1" customFormat="1" ht="33" customHeight="1">
      <c r="B425" s="32"/>
      <c r="C425" s="136" t="s">
        <v>521</v>
      </c>
      <c r="D425" s="136" t="s">
        <v>160</v>
      </c>
      <c r="E425" s="137" t="s">
        <v>1320</v>
      </c>
      <c r="F425" s="138" t="s">
        <v>1321</v>
      </c>
      <c r="G425" s="139" t="s">
        <v>215</v>
      </c>
      <c r="H425" s="140">
        <v>20.56</v>
      </c>
      <c r="I425" s="141"/>
      <c r="J425" s="142">
        <f>ROUND(I425*H425,2)</f>
        <v>0</v>
      </c>
      <c r="K425" s="138" t="s">
        <v>270</v>
      </c>
      <c r="L425" s="32"/>
      <c r="M425" s="143" t="s">
        <v>1</v>
      </c>
      <c r="N425" s="144" t="s">
        <v>45</v>
      </c>
      <c r="P425" s="145">
        <f>O425*H425</f>
        <v>0</v>
      </c>
      <c r="Q425" s="145">
        <v>3.11388</v>
      </c>
      <c r="R425" s="145">
        <f>Q425*H425</f>
        <v>64.021372799999995</v>
      </c>
      <c r="S425" s="145">
        <v>0</v>
      </c>
      <c r="T425" s="146">
        <f>S425*H425</f>
        <v>0</v>
      </c>
      <c r="AR425" s="147" t="s">
        <v>165</v>
      </c>
      <c r="AT425" s="147" t="s">
        <v>160</v>
      </c>
      <c r="AU425" s="147" t="s">
        <v>90</v>
      </c>
      <c r="AY425" s="17" t="s">
        <v>158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7" t="s">
        <v>88</v>
      </c>
      <c r="BK425" s="148">
        <f>ROUND(I425*H425,2)</f>
        <v>0</v>
      </c>
      <c r="BL425" s="17" t="s">
        <v>165</v>
      </c>
      <c r="BM425" s="147" t="s">
        <v>1651</v>
      </c>
    </row>
    <row r="426" spans="2:65" s="1" customFormat="1" ht="48.75">
      <c r="B426" s="32"/>
      <c r="D426" s="149" t="s">
        <v>167</v>
      </c>
      <c r="F426" s="150" t="s">
        <v>477</v>
      </c>
      <c r="I426" s="151"/>
      <c r="L426" s="32"/>
      <c r="M426" s="152"/>
      <c r="T426" s="56"/>
      <c r="AT426" s="17" t="s">
        <v>167</v>
      </c>
      <c r="AU426" s="17" t="s">
        <v>90</v>
      </c>
    </row>
    <row r="427" spans="2:65" s="1" customFormat="1" ht="48.75">
      <c r="B427" s="32"/>
      <c r="D427" s="149" t="s">
        <v>195</v>
      </c>
      <c r="F427" s="175" t="s">
        <v>478</v>
      </c>
      <c r="I427" s="151"/>
      <c r="L427" s="32"/>
      <c r="M427" s="152"/>
      <c r="T427" s="56"/>
      <c r="AT427" s="17" t="s">
        <v>195</v>
      </c>
      <c r="AU427" s="17" t="s">
        <v>90</v>
      </c>
    </row>
    <row r="428" spans="2:65" s="12" customFormat="1" ht="11.25">
      <c r="B428" s="155"/>
      <c r="D428" s="149" t="s">
        <v>171</v>
      </c>
      <c r="E428" s="156" t="s">
        <v>1</v>
      </c>
      <c r="F428" s="157" t="s">
        <v>1465</v>
      </c>
      <c r="H428" s="156" t="s">
        <v>1</v>
      </c>
      <c r="I428" s="158"/>
      <c r="L428" s="155"/>
      <c r="M428" s="159"/>
      <c r="T428" s="160"/>
      <c r="AT428" s="156" t="s">
        <v>171</v>
      </c>
      <c r="AU428" s="156" t="s">
        <v>90</v>
      </c>
      <c r="AV428" s="12" t="s">
        <v>88</v>
      </c>
      <c r="AW428" s="12" t="s">
        <v>36</v>
      </c>
      <c r="AX428" s="12" t="s">
        <v>80</v>
      </c>
      <c r="AY428" s="156" t="s">
        <v>158</v>
      </c>
    </row>
    <row r="429" spans="2:65" s="12" customFormat="1" ht="11.25">
      <c r="B429" s="155"/>
      <c r="D429" s="149" t="s">
        <v>171</v>
      </c>
      <c r="E429" s="156" t="s">
        <v>1</v>
      </c>
      <c r="F429" s="157" t="s">
        <v>1652</v>
      </c>
      <c r="H429" s="156" t="s">
        <v>1</v>
      </c>
      <c r="I429" s="158"/>
      <c r="L429" s="155"/>
      <c r="M429" s="159"/>
      <c r="T429" s="160"/>
      <c r="AT429" s="156" t="s">
        <v>171</v>
      </c>
      <c r="AU429" s="156" t="s">
        <v>90</v>
      </c>
      <c r="AV429" s="12" t="s">
        <v>88</v>
      </c>
      <c r="AW429" s="12" t="s">
        <v>36</v>
      </c>
      <c r="AX429" s="12" t="s">
        <v>80</v>
      </c>
      <c r="AY429" s="156" t="s">
        <v>158</v>
      </c>
    </row>
    <row r="430" spans="2:65" s="12" customFormat="1" ht="33.75">
      <c r="B430" s="155"/>
      <c r="D430" s="149" t="s">
        <v>171</v>
      </c>
      <c r="E430" s="156" t="s">
        <v>1</v>
      </c>
      <c r="F430" s="157" t="s">
        <v>1653</v>
      </c>
      <c r="H430" s="156" t="s">
        <v>1</v>
      </c>
      <c r="I430" s="158"/>
      <c r="L430" s="155"/>
      <c r="M430" s="159"/>
      <c r="T430" s="160"/>
      <c r="AT430" s="156" t="s">
        <v>171</v>
      </c>
      <c r="AU430" s="156" t="s">
        <v>90</v>
      </c>
      <c r="AV430" s="12" t="s">
        <v>88</v>
      </c>
      <c r="AW430" s="12" t="s">
        <v>36</v>
      </c>
      <c r="AX430" s="12" t="s">
        <v>80</v>
      </c>
      <c r="AY430" s="156" t="s">
        <v>158</v>
      </c>
    </row>
    <row r="431" spans="2:65" s="12" customFormat="1" ht="11.25">
      <c r="B431" s="155"/>
      <c r="D431" s="149" t="s">
        <v>171</v>
      </c>
      <c r="E431" s="156" t="s">
        <v>1</v>
      </c>
      <c r="F431" s="157" t="s">
        <v>1654</v>
      </c>
      <c r="H431" s="156" t="s">
        <v>1</v>
      </c>
      <c r="I431" s="158"/>
      <c r="L431" s="155"/>
      <c r="M431" s="159"/>
      <c r="T431" s="160"/>
      <c r="AT431" s="156" t="s">
        <v>171</v>
      </c>
      <c r="AU431" s="156" t="s">
        <v>90</v>
      </c>
      <c r="AV431" s="12" t="s">
        <v>88</v>
      </c>
      <c r="AW431" s="12" t="s">
        <v>36</v>
      </c>
      <c r="AX431" s="12" t="s">
        <v>80</v>
      </c>
      <c r="AY431" s="156" t="s">
        <v>158</v>
      </c>
    </row>
    <row r="432" spans="2:65" s="13" customFormat="1" ht="11.25">
      <c r="B432" s="161"/>
      <c r="D432" s="149" t="s">
        <v>171</v>
      </c>
      <c r="E432" s="162" t="s">
        <v>1</v>
      </c>
      <c r="F432" s="163" t="s">
        <v>1655</v>
      </c>
      <c r="H432" s="164">
        <v>20.56</v>
      </c>
      <c r="I432" s="165"/>
      <c r="L432" s="161"/>
      <c r="M432" s="166"/>
      <c r="T432" s="167"/>
      <c r="AT432" s="162" t="s">
        <v>171</v>
      </c>
      <c r="AU432" s="162" t="s">
        <v>90</v>
      </c>
      <c r="AV432" s="13" t="s">
        <v>90</v>
      </c>
      <c r="AW432" s="13" t="s">
        <v>36</v>
      </c>
      <c r="AX432" s="13" t="s">
        <v>80</v>
      </c>
      <c r="AY432" s="162" t="s">
        <v>158</v>
      </c>
    </row>
    <row r="433" spans="2:65" s="14" customFormat="1" ht="11.25">
      <c r="B433" s="168"/>
      <c r="D433" s="149" t="s">
        <v>171</v>
      </c>
      <c r="E433" s="169" t="s">
        <v>1</v>
      </c>
      <c r="F433" s="170" t="s">
        <v>182</v>
      </c>
      <c r="H433" s="171">
        <v>20.56</v>
      </c>
      <c r="I433" s="172"/>
      <c r="L433" s="168"/>
      <c r="M433" s="173"/>
      <c r="T433" s="174"/>
      <c r="AT433" s="169" t="s">
        <v>171</v>
      </c>
      <c r="AU433" s="169" t="s">
        <v>90</v>
      </c>
      <c r="AV433" s="14" t="s">
        <v>165</v>
      </c>
      <c r="AW433" s="14" t="s">
        <v>36</v>
      </c>
      <c r="AX433" s="14" t="s">
        <v>88</v>
      </c>
      <c r="AY433" s="169" t="s">
        <v>158</v>
      </c>
    </row>
    <row r="434" spans="2:65" s="1" customFormat="1" ht="24.2" customHeight="1">
      <c r="B434" s="32"/>
      <c r="C434" s="136" t="s">
        <v>528</v>
      </c>
      <c r="D434" s="136" t="s">
        <v>160</v>
      </c>
      <c r="E434" s="137" t="s">
        <v>502</v>
      </c>
      <c r="F434" s="138" t="s">
        <v>503</v>
      </c>
      <c r="G434" s="139" t="s">
        <v>215</v>
      </c>
      <c r="H434" s="140">
        <v>292.5</v>
      </c>
      <c r="I434" s="141"/>
      <c r="J434" s="142">
        <f>ROUND(I434*H434,2)</f>
        <v>0</v>
      </c>
      <c r="K434" s="138" t="s">
        <v>164</v>
      </c>
      <c r="L434" s="32"/>
      <c r="M434" s="143" t="s">
        <v>1</v>
      </c>
      <c r="N434" s="144" t="s">
        <v>45</v>
      </c>
      <c r="P434" s="145">
        <f>O434*H434</f>
        <v>0</v>
      </c>
      <c r="Q434" s="145">
        <v>0</v>
      </c>
      <c r="R434" s="145">
        <f>Q434*H434</f>
        <v>0</v>
      </c>
      <c r="S434" s="145">
        <v>0</v>
      </c>
      <c r="T434" s="146">
        <f>S434*H434</f>
        <v>0</v>
      </c>
      <c r="AR434" s="147" t="s">
        <v>165</v>
      </c>
      <c r="AT434" s="147" t="s">
        <v>160</v>
      </c>
      <c r="AU434" s="147" t="s">
        <v>90</v>
      </c>
      <c r="AY434" s="17" t="s">
        <v>158</v>
      </c>
      <c r="BE434" s="148">
        <f>IF(N434="základní",J434,0)</f>
        <v>0</v>
      </c>
      <c r="BF434" s="148">
        <f>IF(N434="snížená",J434,0)</f>
        <v>0</v>
      </c>
      <c r="BG434" s="148">
        <f>IF(N434="zákl. přenesená",J434,0)</f>
        <v>0</v>
      </c>
      <c r="BH434" s="148">
        <f>IF(N434="sníž. přenesená",J434,0)</f>
        <v>0</v>
      </c>
      <c r="BI434" s="148">
        <f>IF(N434="nulová",J434,0)</f>
        <v>0</v>
      </c>
      <c r="BJ434" s="17" t="s">
        <v>88</v>
      </c>
      <c r="BK434" s="148">
        <f>ROUND(I434*H434,2)</f>
        <v>0</v>
      </c>
      <c r="BL434" s="17" t="s">
        <v>165</v>
      </c>
      <c r="BM434" s="147" t="s">
        <v>1656</v>
      </c>
    </row>
    <row r="435" spans="2:65" s="1" customFormat="1" ht="39">
      <c r="B435" s="32"/>
      <c r="D435" s="149" t="s">
        <v>167</v>
      </c>
      <c r="F435" s="150" t="s">
        <v>497</v>
      </c>
      <c r="I435" s="151"/>
      <c r="L435" s="32"/>
      <c r="M435" s="152"/>
      <c r="T435" s="56"/>
      <c r="AT435" s="17" t="s">
        <v>167</v>
      </c>
      <c r="AU435" s="17" t="s">
        <v>90</v>
      </c>
    </row>
    <row r="436" spans="2:65" s="1" customFormat="1" ht="11.25">
      <c r="B436" s="32"/>
      <c r="D436" s="153" t="s">
        <v>169</v>
      </c>
      <c r="F436" s="154" t="s">
        <v>505</v>
      </c>
      <c r="I436" s="151"/>
      <c r="L436" s="32"/>
      <c r="M436" s="152"/>
      <c r="T436" s="56"/>
      <c r="AT436" s="17" t="s">
        <v>169</v>
      </c>
      <c r="AU436" s="17" t="s">
        <v>90</v>
      </c>
    </row>
    <row r="437" spans="2:65" s="12" customFormat="1" ht="11.25">
      <c r="B437" s="155"/>
      <c r="D437" s="149" t="s">
        <v>171</v>
      </c>
      <c r="E437" s="156" t="s">
        <v>1</v>
      </c>
      <c r="F437" s="157" t="s">
        <v>1465</v>
      </c>
      <c r="H437" s="156" t="s">
        <v>1</v>
      </c>
      <c r="I437" s="158"/>
      <c r="L437" s="155"/>
      <c r="M437" s="159"/>
      <c r="T437" s="160"/>
      <c r="AT437" s="156" t="s">
        <v>171</v>
      </c>
      <c r="AU437" s="156" t="s">
        <v>90</v>
      </c>
      <c r="AV437" s="12" t="s">
        <v>88</v>
      </c>
      <c r="AW437" s="12" t="s">
        <v>36</v>
      </c>
      <c r="AX437" s="12" t="s">
        <v>80</v>
      </c>
      <c r="AY437" s="156" t="s">
        <v>158</v>
      </c>
    </row>
    <row r="438" spans="2:65" s="12" customFormat="1" ht="33.75">
      <c r="B438" s="155"/>
      <c r="D438" s="149" t="s">
        <v>171</v>
      </c>
      <c r="E438" s="156" t="s">
        <v>1</v>
      </c>
      <c r="F438" s="157" t="s">
        <v>507</v>
      </c>
      <c r="H438" s="156" t="s">
        <v>1</v>
      </c>
      <c r="I438" s="158"/>
      <c r="L438" s="155"/>
      <c r="M438" s="159"/>
      <c r="T438" s="160"/>
      <c r="AT438" s="156" t="s">
        <v>171</v>
      </c>
      <c r="AU438" s="156" t="s">
        <v>90</v>
      </c>
      <c r="AV438" s="12" t="s">
        <v>88</v>
      </c>
      <c r="AW438" s="12" t="s">
        <v>36</v>
      </c>
      <c r="AX438" s="12" t="s">
        <v>80</v>
      </c>
      <c r="AY438" s="156" t="s">
        <v>158</v>
      </c>
    </row>
    <row r="439" spans="2:65" s="13" customFormat="1" ht="11.25">
      <c r="B439" s="161"/>
      <c r="D439" s="149" t="s">
        <v>171</v>
      </c>
      <c r="E439" s="162" t="s">
        <v>1</v>
      </c>
      <c r="F439" s="163" t="s">
        <v>1657</v>
      </c>
      <c r="H439" s="164">
        <v>271.8</v>
      </c>
      <c r="I439" s="165"/>
      <c r="L439" s="161"/>
      <c r="M439" s="166"/>
      <c r="T439" s="167"/>
      <c r="AT439" s="162" t="s">
        <v>171</v>
      </c>
      <c r="AU439" s="162" t="s">
        <v>90</v>
      </c>
      <c r="AV439" s="13" t="s">
        <v>90</v>
      </c>
      <c r="AW439" s="13" t="s">
        <v>36</v>
      </c>
      <c r="AX439" s="13" t="s">
        <v>80</v>
      </c>
      <c r="AY439" s="162" t="s">
        <v>158</v>
      </c>
    </row>
    <row r="440" spans="2:65" s="12" customFormat="1" ht="11.25">
      <c r="B440" s="155"/>
      <c r="D440" s="149" t="s">
        <v>171</v>
      </c>
      <c r="E440" s="156" t="s">
        <v>1</v>
      </c>
      <c r="F440" s="157" t="s">
        <v>1658</v>
      </c>
      <c r="H440" s="156" t="s">
        <v>1</v>
      </c>
      <c r="I440" s="158"/>
      <c r="L440" s="155"/>
      <c r="M440" s="159"/>
      <c r="T440" s="160"/>
      <c r="AT440" s="156" t="s">
        <v>171</v>
      </c>
      <c r="AU440" s="156" t="s">
        <v>90</v>
      </c>
      <c r="AV440" s="12" t="s">
        <v>88</v>
      </c>
      <c r="AW440" s="12" t="s">
        <v>36</v>
      </c>
      <c r="AX440" s="12" t="s">
        <v>80</v>
      </c>
      <c r="AY440" s="156" t="s">
        <v>158</v>
      </c>
    </row>
    <row r="441" spans="2:65" s="13" customFormat="1" ht="11.25">
      <c r="B441" s="161"/>
      <c r="D441" s="149" t="s">
        <v>171</v>
      </c>
      <c r="E441" s="162" t="s">
        <v>1</v>
      </c>
      <c r="F441" s="163" t="s">
        <v>1659</v>
      </c>
      <c r="H441" s="164">
        <v>20.7</v>
      </c>
      <c r="I441" s="165"/>
      <c r="L441" s="161"/>
      <c r="M441" s="166"/>
      <c r="T441" s="167"/>
      <c r="AT441" s="162" t="s">
        <v>171</v>
      </c>
      <c r="AU441" s="162" t="s">
        <v>90</v>
      </c>
      <c r="AV441" s="13" t="s">
        <v>90</v>
      </c>
      <c r="AW441" s="13" t="s">
        <v>36</v>
      </c>
      <c r="AX441" s="13" t="s">
        <v>80</v>
      </c>
      <c r="AY441" s="162" t="s">
        <v>158</v>
      </c>
    </row>
    <row r="442" spans="2:65" s="14" customFormat="1" ht="11.25">
      <c r="B442" s="168"/>
      <c r="D442" s="149" t="s">
        <v>171</v>
      </c>
      <c r="E442" s="169" t="s">
        <v>1</v>
      </c>
      <c r="F442" s="170" t="s">
        <v>182</v>
      </c>
      <c r="H442" s="171">
        <v>292.5</v>
      </c>
      <c r="I442" s="172"/>
      <c r="L442" s="168"/>
      <c r="M442" s="173"/>
      <c r="T442" s="174"/>
      <c r="AT442" s="169" t="s">
        <v>171</v>
      </c>
      <c r="AU442" s="169" t="s">
        <v>90</v>
      </c>
      <c r="AV442" s="14" t="s">
        <v>165</v>
      </c>
      <c r="AW442" s="14" t="s">
        <v>36</v>
      </c>
      <c r="AX442" s="14" t="s">
        <v>88</v>
      </c>
      <c r="AY442" s="169" t="s">
        <v>158</v>
      </c>
    </row>
    <row r="443" spans="2:65" s="1" customFormat="1" ht="21.75" customHeight="1">
      <c r="B443" s="32"/>
      <c r="C443" s="136" t="s">
        <v>534</v>
      </c>
      <c r="D443" s="136" t="s">
        <v>160</v>
      </c>
      <c r="E443" s="137" t="s">
        <v>510</v>
      </c>
      <c r="F443" s="138" t="s">
        <v>511</v>
      </c>
      <c r="G443" s="139" t="s">
        <v>163</v>
      </c>
      <c r="H443" s="140">
        <v>1034.088</v>
      </c>
      <c r="I443" s="141"/>
      <c r="J443" s="142">
        <f>ROUND(I443*H443,2)</f>
        <v>0</v>
      </c>
      <c r="K443" s="138" t="s">
        <v>164</v>
      </c>
      <c r="L443" s="32"/>
      <c r="M443" s="143" t="s">
        <v>1</v>
      </c>
      <c r="N443" s="144" t="s">
        <v>45</v>
      </c>
      <c r="P443" s="145">
        <f>O443*H443</f>
        <v>0</v>
      </c>
      <c r="Q443" s="145">
        <v>8.6499999999999997E-3</v>
      </c>
      <c r="R443" s="145">
        <f>Q443*H443</f>
        <v>8.9448612000000001</v>
      </c>
      <c r="S443" s="145">
        <v>0</v>
      </c>
      <c r="T443" s="146">
        <f>S443*H443</f>
        <v>0</v>
      </c>
      <c r="AR443" s="147" t="s">
        <v>165</v>
      </c>
      <c r="AT443" s="147" t="s">
        <v>160</v>
      </c>
      <c r="AU443" s="147" t="s">
        <v>90</v>
      </c>
      <c r="AY443" s="17" t="s">
        <v>158</v>
      </c>
      <c r="BE443" s="148">
        <f>IF(N443="základní",J443,0)</f>
        <v>0</v>
      </c>
      <c r="BF443" s="148">
        <f>IF(N443="snížená",J443,0)</f>
        <v>0</v>
      </c>
      <c r="BG443" s="148">
        <f>IF(N443="zákl. přenesená",J443,0)</f>
        <v>0</v>
      </c>
      <c r="BH443" s="148">
        <f>IF(N443="sníž. přenesená",J443,0)</f>
        <v>0</v>
      </c>
      <c r="BI443" s="148">
        <f>IF(N443="nulová",J443,0)</f>
        <v>0</v>
      </c>
      <c r="BJ443" s="17" t="s">
        <v>88</v>
      </c>
      <c r="BK443" s="148">
        <f>ROUND(I443*H443,2)</f>
        <v>0</v>
      </c>
      <c r="BL443" s="17" t="s">
        <v>165</v>
      </c>
      <c r="BM443" s="147" t="s">
        <v>1660</v>
      </c>
    </row>
    <row r="444" spans="2:65" s="1" customFormat="1" ht="39">
      <c r="B444" s="32"/>
      <c r="D444" s="149" t="s">
        <v>167</v>
      </c>
      <c r="F444" s="150" t="s">
        <v>513</v>
      </c>
      <c r="I444" s="151"/>
      <c r="L444" s="32"/>
      <c r="M444" s="152"/>
      <c r="T444" s="56"/>
      <c r="AT444" s="17" t="s">
        <v>167</v>
      </c>
      <c r="AU444" s="17" t="s">
        <v>90</v>
      </c>
    </row>
    <row r="445" spans="2:65" s="1" customFormat="1" ht="11.25">
      <c r="B445" s="32"/>
      <c r="D445" s="153" t="s">
        <v>169</v>
      </c>
      <c r="F445" s="154" t="s">
        <v>514</v>
      </c>
      <c r="I445" s="151"/>
      <c r="L445" s="32"/>
      <c r="M445" s="152"/>
      <c r="T445" s="56"/>
      <c r="AT445" s="17" t="s">
        <v>169</v>
      </c>
      <c r="AU445" s="17" t="s">
        <v>90</v>
      </c>
    </row>
    <row r="446" spans="2:65" s="12" customFormat="1" ht="11.25">
      <c r="B446" s="155"/>
      <c r="D446" s="149" t="s">
        <v>171</v>
      </c>
      <c r="E446" s="156" t="s">
        <v>1</v>
      </c>
      <c r="F446" s="157" t="s">
        <v>1465</v>
      </c>
      <c r="H446" s="156" t="s">
        <v>1</v>
      </c>
      <c r="I446" s="158"/>
      <c r="L446" s="155"/>
      <c r="M446" s="159"/>
      <c r="T446" s="160"/>
      <c r="AT446" s="156" t="s">
        <v>171</v>
      </c>
      <c r="AU446" s="156" t="s">
        <v>90</v>
      </c>
      <c r="AV446" s="12" t="s">
        <v>88</v>
      </c>
      <c r="AW446" s="12" t="s">
        <v>36</v>
      </c>
      <c r="AX446" s="12" t="s">
        <v>80</v>
      </c>
      <c r="AY446" s="156" t="s">
        <v>158</v>
      </c>
    </row>
    <row r="447" spans="2:65" s="12" customFormat="1" ht="11.25">
      <c r="B447" s="155"/>
      <c r="D447" s="149" t="s">
        <v>171</v>
      </c>
      <c r="E447" s="156" t="s">
        <v>1</v>
      </c>
      <c r="F447" s="157" t="s">
        <v>515</v>
      </c>
      <c r="H447" s="156" t="s">
        <v>1</v>
      </c>
      <c r="I447" s="158"/>
      <c r="L447" s="155"/>
      <c r="M447" s="159"/>
      <c r="T447" s="160"/>
      <c r="AT447" s="156" t="s">
        <v>171</v>
      </c>
      <c r="AU447" s="156" t="s">
        <v>90</v>
      </c>
      <c r="AV447" s="12" t="s">
        <v>88</v>
      </c>
      <c r="AW447" s="12" t="s">
        <v>36</v>
      </c>
      <c r="AX447" s="12" t="s">
        <v>80</v>
      </c>
      <c r="AY447" s="156" t="s">
        <v>158</v>
      </c>
    </row>
    <row r="448" spans="2:65" s="13" customFormat="1" ht="11.25">
      <c r="B448" s="161"/>
      <c r="D448" s="149" t="s">
        <v>171</v>
      </c>
      <c r="E448" s="162" t="s">
        <v>1</v>
      </c>
      <c r="F448" s="163" t="s">
        <v>1661</v>
      </c>
      <c r="H448" s="164">
        <v>798</v>
      </c>
      <c r="I448" s="165"/>
      <c r="L448" s="161"/>
      <c r="M448" s="166"/>
      <c r="T448" s="167"/>
      <c r="AT448" s="162" t="s">
        <v>171</v>
      </c>
      <c r="AU448" s="162" t="s">
        <v>90</v>
      </c>
      <c r="AV448" s="13" t="s">
        <v>90</v>
      </c>
      <c r="AW448" s="13" t="s">
        <v>36</v>
      </c>
      <c r="AX448" s="13" t="s">
        <v>80</v>
      </c>
      <c r="AY448" s="162" t="s">
        <v>158</v>
      </c>
    </row>
    <row r="449" spans="2:65" s="12" customFormat="1" ht="11.25">
      <c r="B449" s="155"/>
      <c r="D449" s="149" t="s">
        <v>171</v>
      </c>
      <c r="E449" s="156" t="s">
        <v>1</v>
      </c>
      <c r="F449" s="157" t="s">
        <v>1642</v>
      </c>
      <c r="H449" s="156" t="s">
        <v>1</v>
      </c>
      <c r="I449" s="158"/>
      <c r="L449" s="155"/>
      <c r="M449" s="159"/>
      <c r="T449" s="160"/>
      <c r="AT449" s="156" t="s">
        <v>171</v>
      </c>
      <c r="AU449" s="156" t="s">
        <v>90</v>
      </c>
      <c r="AV449" s="12" t="s">
        <v>88</v>
      </c>
      <c r="AW449" s="12" t="s">
        <v>36</v>
      </c>
      <c r="AX449" s="12" t="s">
        <v>80</v>
      </c>
      <c r="AY449" s="156" t="s">
        <v>158</v>
      </c>
    </row>
    <row r="450" spans="2:65" s="13" customFormat="1" ht="11.25">
      <c r="B450" s="161"/>
      <c r="D450" s="149" t="s">
        <v>171</v>
      </c>
      <c r="E450" s="162" t="s">
        <v>1</v>
      </c>
      <c r="F450" s="163" t="s">
        <v>1643</v>
      </c>
      <c r="H450" s="164">
        <v>193.3</v>
      </c>
      <c r="I450" s="165"/>
      <c r="L450" s="161"/>
      <c r="M450" s="166"/>
      <c r="T450" s="167"/>
      <c r="AT450" s="162" t="s">
        <v>171</v>
      </c>
      <c r="AU450" s="162" t="s">
        <v>90</v>
      </c>
      <c r="AV450" s="13" t="s">
        <v>90</v>
      </c>
      <c r="AW450" s="13" t="s">
        <v>36</v>
      </c>
      <c r="AX450" s="13" t="s">
        <v>80</v>
      </c>
      <c r="AY450" s="162" t="s">
        <v>158</v>
      </c>
    </row>
    <row r="451" spans="2:65" s="12" customFormat="1" ht="11.25">
      <c r="B451" s="155"/>
      <c r="D451" s="149" t="s">
        <v>171</v>
      </c>
      <c r="E451" s="156" t="s">
        <v>1</v>
      </c>
      <c r="F451" s="157" t="s">
        <v>1644</v>
      </c>
      <c r="H451" s="156" t="s">
        <v>1</v>
      </c>
      <c r="I451" s="158"/>
      <c r="L451" s="155"/>
      <c r="M451" s="159"/>
      <c r="T451" s="160"/>
      <c r="AT451" s="156" t="s">
        <v>171</v>
      </c>
      <c r="AU451" s="156" t="s">
        <v>90</v>
      </c>
      <c r="AV451" s="12" t="s">
        <v>88</v>
      </c>
      <c r="AW451" s="12" t="s">
        <v>36</v>
      </c>
      <c r="AX451" s="12" t="s">
        <v>80</v>
      </c>
      <c r="AY451" s="156" t="s">
        <v>158</v>
      </c>
    </row>
    <row r="452" spans="2:65" s="13" customFormat="1" ht="11.25">
      <c r="B452" s="161"/>
      <c r="D452" s="149" t="s">
        <v>171</v>
      </c>
      <c r="E452" s="162" t="s">
        <v>1</v>
      </c>
      <c r="F452" s="163" t="s">
        <v>1645</v>
      </c>
      <c r="H452" s="164">
        <v>13.7</v>
      </c>
      <c r="I452" s="165"/>
      <c r="L452" s="161"/>
      <c r="M452" s="166"/>
      <c r="T452" s="167"/>
      <c r="AT452" s="162" t="s">
        <v>171</v>
      </c>
      <c r="AU452" s="162" t="s">
        <v>90</v>
      </c>
      <c r="AV452" s="13" t="s">
        <v>90</v>
      </c>
      <c r="AW452" s="13" t="s">
        <v>36</v>
      </c>
      <c r="AX452" s="13" t="s">
        <v>80</v>
      </c>
      <c r="AY452" s="162" t="s">
        <v>158</v>
      </c>
    </row>
    <row r="453" spans="2:65" s="12" customFormat="1" ht="11.25">
      <c r="B453" s="155"/>
      <c r="D453" s="149" t="s">
        <v>171</v>
      </c>
      <c r="E453" s="156" t="s">
        <v>1</v>
      </c>
      <c r="F453" s="157" t="s">
        <v>1646</v>
      </c>
      <c r="H453" s="156" t="s">
        <v>1</v>
      </c>
      <c r="I453" s="158"/>
      <c r="L453" s="155"/>
      <c r="M453" s="159"/>
      <c r="T453" s="160"/>
      <c r="AT453" s="156" t="s">
        <v>171</v>
      </c>
      <c r="AU453" s="156" t="s">
        <v>90</v>
      </c>
      <c r="AV453" s="12" t="s">
        <v>88</v>
      </c>
      <c r="AW453" s="12" t="s">
        <v>36</v>
      </c>
      <c r="AX453" s="12" t="s">
        <v>80</v>
      </c>
      <c r="AY453" s="156" t="s">
        <v>158</v>
      </c>
    </row>
    <row r="454" spans="2:65" s="13" customFormat="1" ht="11.25">
      <c r="B454" s="161"/>
      <c r="D454" s="149" t="s">
        <v>171</v>
      </c>
      <c r="E454" s="162" t="s">
        <v>1</v>
      </c>
      <c r="F454" s="163" t="s">
        <v>1156</v>
      </c>
      <c r="H454" s="164">
        <v>14.5</v>
      </c>
      <c r="I454" s="165"/>
      <c r="L454" s="161"/>
      <c r="M454" s="166"/>
      <c r="T454" s="167"/>
      <c r="AT454" s="162" t="s">
        <v>171</v>
      </c>
      <c r="AU454" s="162" t="s">
        <v>90</v>
      </c>
      <c r="AV454" s="13" t="s">
        <v>90</v>
      </c>
      <c r="AW454" s="13" t="s">
        <v>36</v>
      </c>
      <c r="AX454" s="13" t="s">
        <v>80</v>
      </c>
      <c r="AY454" s="162" t="s">
        <v>158</v>
      </c>
    </row>
    <row r="455" spans="2:65" s="12" customFormat="1" ht="11.25">
      <c r="B455" s="155"/>
      <c r="D455" s="149" t="s">
        <v>171</v>
      </c>
      <c r="E455" s="156" t="s">
        <v>1</v>
      </c>
      <c r="F455" s="157" t="s">
        <v>519</v>
      </c>
      <c r="H455" s="156" t="s">
        <v>1</v>
      </c>
      <c r="I455" s="158"/>
      <c r="L455" s="155"/>
      <c r="M455" s="159"/>
      <c r="T455" s="160"/>
      <c r="AT455" s="156" t="s">
        <v>171</v>
      </c>
      <c r="AU455" s="156" t="s">
        <v>90</v>
      </c>
      <c r="AV455" s="12" t="s">
        <v>88</v>
      </c>
      <c r="AW455" s="12" t="s">
        <v>36</v>
      </c>
      <c r="AX455" s="12" t="s">
        <v>80</v>
      </c>
      <c r="AY455" s="156" t="s">
        <v>158</v>
      </c>
    </row>
    <row r="456" spans="2:65" s="13" customFormat="1" ht="11.25">
      <c r="B456" s="161"/>
      <c r="D456" s="149" t="s">
        <v>171</v>
      </c>
      <c r="E456" s="162" t="s">
        <v>1</v>
      </c>
      <c r="F456" s="163" t="s">
        <v>1662</v>
      </c>
      <c r="H456" s="164">
        <v>14.587999999999999</v>
      </c>
      <c r="I456" s="165"/>
      <c r="L456" s="161"/>
      <c r="M456" s="166"/>
      <c r="T456" s="167"/>
      <c r="AT456" s="162" t="s">
        <v>171</v>
      </c>
      <c r="AU456" s="162" t="s">
        <v>90</v>
      </c>
      <c r="AV456" s="13" t="s">
        <v>90</v>
      </c>
      <c r="AW456" s="13" t="s">
        <v>36</v>
      </c>
      <c r="AX456" s="13" t="s">
        <v>80</v>
      </c>
      <c r="AY456" s="162" t="s">
        <v>158</v>
      </c>
    </row>
    <row r="457" spans="2:65" s="14" customFormat="1" ht="11.25">
      <c r="B457" s="168"/>
      <c r="D457" s="149" t="s">
        <v>171</v>
      </c>
      <c r="E457" s="169" t="s">
        <v>1</v>
      </c>
      <c r="F457" s="170" t="s">
        <v>182</v>
      </c>
      <c r="H457" s="171">
        <v>1034.088</v>
      </c>
      <c r="I457" s="172"/>
      <c r="L457" s="168"/>
      <c r="M457" s="173"/>
      <c r="T457" s="174"/>
      <c r="AT457" s="169" t="s">
        <v>171</v>
      </c>
      <c r="AU457" s="169" t="s">
        <v>90</v>
      </c>
      <c r="AV457" s="14" t="s">
        <v>165</v>
      </c>
      <c r="AW457" s="14" t="s">
        <v>36</v>
      </c>
      <c r="AX457" s="14" t="s">
        <v>88</v>
      </c>
      <c r="AY457" s="169" t="s">
        <v>158</v>
      </c>
    </row>
    <row r="458" spans="2:65" s="1" customFormat="1" ht="24.2" customHeight="1">
      <c r="B458" s="32"/>
      <c r="C458" s="136" t="s">
        <v>540</v>
      </c>
      <c r="D458" s="136" t="s">
        <v>160</v>
      </c>
      <c r="E458" s="137" t="s">
        <v>522</v>
      </c>
      <c r="F458" s="138" t="s">
        <v>523</v>
      </c>
      <c r="G458" s="139" t="s">
        <v>163</v>
      </c>
      <c r="H458" s="140">
        <v>8.1</v>
      </c>
      <c r="I458" s="141"/>
      <c r="J458" s="142">
        <f>ROUND(I458*H458,2)</f>
        <v>0</v>
      </c>
      <c r="K458" s="138" t="s">
        <v>164</v>
      </c>
      <c r="L458" s="32"/>
      <c r="M458" s="143" t="s">
        <v>1</v>
      </c>
      <c r="N458" s="144" t="s">
        <v>45</v>
      </c>
      <c r="P458" s="145">
        <f>O458*H458</f>
        <v>0</v>
      </c>
      <c r="Q458" s="145">
        <v>9.7599999999999996E-3</v>
      </c>
      <c r="R458" s="145">
        <f>Q458*H458</f>
        <v>7.9055999999999987E-2</v>
      </c>
      <c r="S458" s="145">
        <v>0</v>
      </c>
      <c r="T458" s="146">
        <f>S458*H458</f>
        <v>0</v>
      </c>
      <c r="AR458" s="147" t="s">
        <v>165</v>
      </c>
      <c r="AT458" s="147" t="s">
        <v>160</v>
      </c>
      <c r="AU458" s="147" t="s">
        <v>90</v>
      </c>
      <c r="AY458" s="17" t="s">
        <v>158</v>
      </c>
      <c r="BE458" s="148">
        <f>IF(N458="základní",J458,0)</f>
        <v>0</v>
      </c>
      <c r="BF458" s="148">
        <f>IF(N458="snížená",J458,0)</f>
        <v>0</v>
      </c>
      <c r="BG458" s="148">
        <f>IF(N458="zákl. přenesená",J458,0)</f>
        <v>0</v>
      </c>
      <c r="BH458" s="148">
        <f>IF(N458="sníž. přenesená",J458,0)</f>
        <v>0</v>
      </c>
      <c r="BI458" s="148">
        <f>IF(N458="nulová",J458,0)</f>
        <v>0</v>
      </c>
      <c r="BJ458" s="17" t="s">
        <v>88</v>
      </c>
      <c r="BK458" s="148">
        <f>ROUND(I458*H458,2)</f>
        <v>0</v>
      </c>
      <c r="BL458" s="17" t="s">
        <v>165</v>
      </c>
      <c r="BM458" s="147" t="s">
        <v>1663</v>
      </c>
    </row>
    <row r="459" spans="2:65" s="1" customFormat="1" ht="39">
      <c r="B459" s="32"/>
      <c r="D459" s="149" t="s">
        <v>167</v>
      </c>
      <c r="F459" s="150" t="s">
        <v>525</v>
      </c>
      <c r="I459" s="151"/>
      <c r="L459" s="32"/>
      <c r="M459" s="152"/>
      <c r="T459" s="56"/>
      <c r="AT459" s="17" t="s">
        <v>167</v>
      </c>
      <c r="AU459" s="17" t="s">
        <v>90</v>
      </c>
    </row>
    <row r="460" spans="2:65" s="1" customFormat="1" ht="11.25">
      <c r="B460" s="32"/>
      <c r="D460" s="153" t="s">
        <v>169</v>
      </c>
      <c r="F460" s="154" t="s">
        <v>526</v>
      </c>
      <c r="I460" s="151"/>
      <c r="L460" s="32"/>
      <c r="M460" s="152"/>
      <c r="T460" s="56"/>
      <c r="AT460" s="17" t="s">
        <v>169</v>
      </c>
      <c r="AU460" s="17" t="s">
        <v>90</v>
      </c>
    </row>
    <row r="461" spans="2:65" s="13" customFormat="1" ht="11.25">
      <c r="B461" s="161"/>
      <c r="D461" s="149" t="s">
        <v>171</v>
      </c>
      <c r="E461" s="162" t="s">
        <v>1</v>
      </c>
      <c r="F461" s="163" t="s">
        <v>1648</v>
      </c>
      <c r="H461" s="164">
        <v>8.1</v>
      </c>
      <c r="I461" s="165"/>
      <c r="L461" s="161"/>
      <c r="M461" s="166"/>
      <c r="T461" s="167"/>
      <c r="AT461" s="162" t="s">
        <v>171</v>
      </c>
      <c r="AU461" s="162" t="s">
        <v>90</v>
      </c>
      <c r="AV461" s="13" t="s">
        <v>90</v>
      </c>
      <c r="AW461" s="13" t="s">
        <v>36</v>
      </c>
      <c r="AX461" s="13" t="s">
        <v>80</v>
      </c>
      <c r="AY461" s="162" t="s">
        <v>158</v>
      </c>
    </row>
    <row r="462" spans="2:65" s="14" customFormat="1" ht="11.25">
      <c r="B462" s="168"/>
      <c r="D462" s="149" t="s">
        <v>171</v>
      </c>
      <c r="E462" s="169" t="s">
        <v>1</v>
      </c>
      <c r="F462" s="170" t="s">
        <v>182</v>
      </c>
      <c r="H462" s="171">
        <v>8.1</v>
      </c>
      <c r="I462" s="172"/>
      <c r="L462" s="168"/>
      <c r="M462" s="173"/>
      <c r="T462" s="174"/>
      <c r="AT462" s="169" t="s">
        <v>171</v>
      </c>
      <c r="AU462" s="169" t="s">
        <v>90</v>
      </c>
      <c r="AV462" s="14" t="s">
        <v>165</v>
      </c>
      <c r="AW462" s="14" t="s">
        <v>36</v>
      </c>
      <c r="AX462" s="14" t="s">
        <v>88</v>
      </c>
      <c r="AY462" s="169" t="s">
        <v>158</v>
      </c>
    </row>
    <row r="463" spans="2:65" s="1" customFormat="1" ht="24.2" customHeight="1">
      <c r="B463" s="32"/>
      <c r="C463" s="136" t="s">
        <v>548</v>
      </c>
      <c r="D463" s="136" t="s">
        <v>160</v>
      </c>
      <c r="E463" s="137" t="s">
        <v>535</v>
      </c>
      <c r="F463" s="138" t="s">
        <v>536</v>
      </c>
      <c r="G463" s="139" t="s">
        <v>163</v>
      </c>
      <c r="H463" s="140">
        <v>8.1</v>
      </c>
      <c r="I463" s="141"/>
      <c r="J463" s="142">
        <f>ROUND(I463*H463,2)</f>
        <v>0</v>
      </c>
      <c r="K463" s="138" t="s">
        <v>164</v>
      </c>
      <c r="L463" s="32"/>
      <c r="M463" s="143" t="s">
        <v>1</v>
      </c>
      <c r="N463" s="144" t="s">
        <v>45</v>
      </c>
      <c r="P463" s="145">
        <f>O463*H463</f>
        <v>0</v>
      </c>
      <c r="Q463" s="145">
        <v>0</v>
      </c>
      <c r="R463" s="145">
        <f>Q463*H463</f>
        <v>0</v>
      </c>
      <c r="S463" s="145">
        <v>0</v>
      </c>
      <c r="T463" s="146">
        <f>S463*H463</f>
        <v>0</v>
      </c>
      <c r="AR463" s="147" t="s">
        <v>165</v>
      </c>
      <c r="AT463" s="147" t="s">
        <v>160</v>
      </c>
      <c r="AU463" s="147" t="s">
        <v>90</v>
      </c>
      <c r="AY463" s="17" t="s">
        <v>158</v>
      </c>
      <c r="BE463" s="148">
        <f>IF(N463="základní",J463,0)</f>
        <v>0</v>
      </c>
      <c r="BF463" s="148">
        <f>IF(N463="snížená",J463,0)</f>
        <v>0</v>
      </c>
      <c r="BG463" s="148">
        <f>IF(N463="zákl. přenesená",J463,0)</f>
        <v>0</v>
      </c>
      <c r="BH463" s="148">
        <f>IF(N463="sníž. přenesená",J463,0)</f>
        <v>0</v>
      </c>
      <c r="BI463" s="148">
        <f>IF(N463="nulová",J463,0)</f>
        <v>0</v>
      </c>
      <c r="BJ463" s="17" t="s">
        <v>88</v>
      </c>
      <c r="BK463" s="148">
        <f>ROUND(I463*H463,2)</f>
        <v>0</v>
      </c>
      <c r="BL463" s="17" t="s">
        <v>165</v>
      </c>
      <c r="BM463" s="147" t="s">
        <v>1664</v>
      </c>
    </row>
    <row r="464" spans="2:65" s="1" customFormat="1" ht="48.75">
      <c r="B464" s="32"/>
      <c r="D464" s="149" t="s">
        <v>167</v>
      </c>
      <c r="F464" s="150" t="s">
        <v>538</v>
      </c>
      <c r="I464" s="151"/>
      <c r="L464" s="32"/>
      <c r="M464" s="152"/>
      <c r="T464" s="56"/>
      <c r="AT464" s="17" t="s">
        <v>167</v>
      </c>
      <c r="AU464" s="17" t="s">
        <v>90</v>
      </c>
    </row>
    <row r="465" spans="2:65" s="1" customFormat="1" ht="11.25">
      <c r="B465" s="32"/>
      <c r="D465" s="153" t="s">
        <v>169</v>
      </c>
      <c r="F465" s="154" t="s">
        <v>539</v>
      </c>
      <c r="I465" s="151"/>
      <c r="L465" s="32"/>
      <c r="M465" s="152"/>
      <c r="T465" s="56"/>
      <c r="AT465" s="17" t="s">
        <v>169</v>
      </c>
      <c r="AU465" s="17" t="s">
        <v>90</v>
      </c>
    </row>
    <row r="466" spans="2:65" s="1" customFormat="1" ht="21.75" customHeight="1">
      <c r="B466" s="32"/>
      <c r="C466" s="136" t="s">
        <v>555</v>
      </c>
      <c r="D466" s="136" t="s">
        <v>160</v>
      </c>
      <c r="E466" s="137" t="s">
        <v>529</v>
      </c>
      <c r="F466" s="138" t="s">
        <v>530</v>
      </c>
      <c r="G466" s="139" t="s">
        <v>163</v>
      </c>
      <c r="H466" s="140">
        <v>1034.088</v>
      </c>
      <c r="I466" s="141"/>
      <c r="J466" s="142">
        <f>ROUND(I466*H466,2)</f>
        <v>0</v>
      </c>
      <c r="K466" s="138" t="s">
        <v>164</v>
      </c>
      <c r="L466" s="32"/>
      <c r="M466" s="143" t="s">
        <v>1</v>
      </c>
      <c r="N466" s="144" t="s">
        <v>45</v>
      </c>
      <c r="P466" s="145">
        <f>O466*H466</f>
        <v>0</v>
      </c>
      <c r="Q466" s="145">
        <v>0</v>
      </c>
      <c r="R466" s="145">
        <f>Q466*H466</f>
        <v>0</v>
      </c>
      <c r="S466" s="145">
        <v>0</v>
      </c>
      <c r="T466" s="146">
        <f>S466*H466</f>
        <v>0</v>
      </c>
      <c r="AR466" s="147" t="s">
        <v>165</v>
      </c>
      <c r="AT466" s="147" t="s">
        <v>160</v>
      </c>
      <c r="AU466" s="147" t="s">
        <v>90</v>
      </c>
      <c r="AY466" s="17" t="s">
        <v>158</v>
      </c>
      <c r="BE466" s="148">
        <f>IF(N466="základní",J466,0)</f>
        <v>0</v>
      </c>
      <c r="BF466" s="148">
        <f>IF(N466="snížená",J466,0)</f>
        <v>0</v>
      </c>
      <c r="BG466" s="148">
        <f>IF(N466="zákl. přenesená",J466,0)</f>
        <v>0</v>
      </c>
      <c r="BH466" s="148">
        <f>IF(N466="sníž. přenesená",J466,0)</f>
        <v>0</v>
      </c>
      <c r="BI466" s="148">
        <f>IF(N466="nulová",J466,0)</f>
        <v>0</v>
      </c>
      <c r="BJ466" s="17" t="s">
        <v>88</v>
      </c>
      <c r="BK466" s="148">
        <f>ROUND(I466*H466,2)</f>
        <v>0</v>
      </c>
      <c r="BL466" s="17" t="s">
        <v>165</v>
      </c>
      <c r="BM466" s="147" t="s">
        <v>1665</v>
      </c>
    </row>
    <row r="467" spans="2:65" s="1" customFormat="1" ht="48.75">
      <c r="B467" s="32"/>
      <c r="D467" s="149" t="s">
        <v>167</v>
      </c>
      <c r="F467" s="150" t="s">
        <v>532</v>
      </c>
      <c r="I467" s="151"/>
      <c r="L467" s="32"/>
      <c r="M467" s="152"/>
      <c r="T467" s="56"/>
      <c r="AT467" s="17" t="s">
        <v>167</v>
      </c>
      <c r="AU467" s="17" t="s">
        <v>90</v>
      </c>
    </row>
    <row r="468" spans="2:65" s="1" customFormat="1" ht="11.25">
      <c r="B468" s="32"/>
      <c r="D468" s="153" t="s">
        <v>169</v>
      </c>
      <c r="F468" s="154" t="s">
        <v>533</v>
      </c>
      <c r="I468" s="151"/>
      <c r="L468" s="32"/>
      <c r="M468" s="152"/>
      <c r="T468" s="56"/>
      <c r="AT468" s="17" t="s">
        <v>169</v>
      </c>
      <c r="AU468" s="17" t="s">
        <v>90</v>
      </c>
    </row>
    <row r="469" spans="2:65" s="1" customFormat="1" ht="24.2" customHeight="1">
      <c r="B469" s="32"/>
      <c r="C469" s="136" t="s">
        <v>564</v>
      </c>
      <c r="D469" s="136" t="s">
        <v>160</v>
      </c>
      <c r="E469" s="137" t="s">
        <v>541</v>
      </c>
      <c r="F469" s="138" t="s">
        <v>542</v>
      </c>
      <c r="G469" s="139" t="s">
        <v>339</v>
      </c>
      <c r="H469" s="140">
        <v>13.061999999999999</v>
      </c>
      <c r="I469" s="141"/>
      <c r="J469" s="142">
        <f>ROUND(I469*H469,2)</f>
        <v>0</v>
      </c>
      <c r="K469" s="138" t="s">
        <v>164</v>
      </c>
      <c r="L469" s="32"/>
      <c r="M469" s="143" t="s">
        <v>1</v>
      </c>
      <c r="N469" s="144" t="s">
        <v>45</v>
      </c>
      <c r="P469" s="145">
        <f>O469*H469</f>
        <v>0</v>
      </c>
      <c r="Q469" s="145">
        <v>1.09528</v>
      </c>
      <c r="R469" s="145">
        <f>Q469*H469</f>
        <v>14.30654736</v>
      </c>
      <c r="S469" s="145">
        <v>0</v>
      </c>
      <c r="T469" s="146">
        <f>S469*H469</f>
        <v>0</v>
      </c>
      <c r="AR469" s="147" t="s">
        <v>165</v>
      </c>
      <c r="AT469" s="147" t="s">
        <v>160</v>
      </c>
      <c r="AU469" s="147" t="s">
        <v>90</v>
      </c>
      <c r="AY469" s="17" t="s">
        <v>158</v>
      </c>
      <c r="BE469" s="148">
        <f>IF(N469="základní",J469,0)</f>
        <v>0</v>
      </c>
      <c r="BF469" s="148">
        <f>IF(N469="snížená",J469,0)</f>
        <v>0</v>
      </c>
      <c r="BG469" s="148">
        <f>IF(N469="zákl. přenesená",J469,0)</f>
        <v>0</v>
      </c>
      <c r="BH469" s="148">
        <f>IF(N469="sníž. přenesená",J469,0)</f>
        <v>0</v>
      </c>
      <c r="BI469" s="148">
        <f>IF(N469="nulová",J469,0)</f>
        <v>0</v>
      </c>
      <c r="BJ469" s="17" t="s">
        <v>88</v>
      </c>
      <c r="BK469" s="148">
        <f>ROUND(I469*H469,2)</f>
        <v>0</v>
      </c>
      <c r="BL469" s="17" t="s">
        <v>165</v>
      </c>
      <c r="BM469" s="147" t="s">
        <v>1666</v>
      </c>
    </row>
    <row r="470" spans="2:65" s="1" customFormat="1" ht="39">
      <c r="B470" s="32"/>
      <c r="D470" s="149" t="s">
        <v>167</v>
      </c>
      <c r="F470" s="150" t="s">
        <v>544</v>
      </c>
      <c r="I470" s="151"/>
      <c r="L470" s="32"/>
      <c r="M470" s="152"/>
      <c r="T470" s="56"/>
      <c r="AT470" s="17" t="s">
        <v>167</v>
      </c>
      <c r="AU470" s="17" t="s">
        <v>90</v>
      </c>
    </row>
    <row r="471" spans="2:65" s="1" customFormat="1" ht="11.25">
      <c r="B471" s="32"/>
      <c r="D471" s="153" t="s">
        <v>169</v>
      </c>
      <c r="F471" s="154" t="s">
        <v>545</v>
      </c>
      <c r="I471" s="151"/>
      <c r="L471" s="32"/>
      <c r="M471" s="152"/>
      <c r="T471" s="56"/>
      <c r="AT471" s="17" t="s">
        <v>169</v>
      </c>
      <c r="AU471" s="17" t="s">
        <v>90</v>
      </c>
    </row>
    <row r="472" spans="2:65" s="1" customFormat="1" ht="19.5">
      <c r="B472" s="32"/>
      <c r="D472" s="149" t="s">
        <v>195</v>
      </c>
      <c r="F472" s="175" t="s">
        <v>219</v>
      </c>
      <c r="I472" s="151"/>
      <c r="L472" s="32"/>
      <c r="M472" s="152"/>
      <c r="T472" s="56"/>
      <c r="AT472" s="17" t="s">
        <v>195</v>
      </c>
      <c r="AU472" s="17" t="s">
        <v>90</v>
      </c>
    </row>
    <row r="473" spans="2:65" s="12" customFormat="1" ht="11.25">
      <c r="B473" s="155"/>
      <c r="D473" s="149" t="s">
        <v>171</v>
      </c>
      <c r="E473" s="156" t="s">
        <v>1</v>
      </c>
      <c r="F473" s="157" t="s">
        <v>1667</v>
      </c>
      <c r="H473" s="156" t="s">
        <v>1</v>
      </c>
      <c r="I473" s="158"/>
      <c r="L473" s="155"/>
      <c r="M473" s="159"/>
      <c r="T473" s="160"/>
      <c r="AT473" s="156" t="s">
        <v>171</v>
      </c>
      <c r="AU473" s="156" t="s">
        <v>90</v>
      </c>
      <c r="AV473" s="12" t="s">
        <v>88</v>
      </c>
      <c r="AW473" s="12" t="s">
        <v>36</v>
      </c>
      <c r="AX473" s="12" t="s">
        <v>80</v>
      </c>
      <c r="AY473" s="156" t="s">
        <v>158</v>
      </c>
    </row>
    <row r="474" spans="2:65" s="13" customFormat="1" ht="11.25">
      <c r="B474" s="161"/>
      <c r="D474" s="149" t="s">
        <v>171</v>
      </c>
      <c r="E474" s="162" t="s">
        <v>1</v>
      </c>
      <c r="F474" s="163" t="s">
        <v>1668</v>
      </c>
      <c r="H474" s="164">
        <v>13.061999999999999</v>
      </c>
      <c r="I474" s="165"/>
      <c r="L474" s="161"/>
      <c r="M474" s="166"/>
      <c r="T474" s="167"/>
      <c r="AT474" s="162" t="s">
        <v>171</v>
      </c>
      <c r="AU474" s="162" t="s">
        <v>90</v>
      </c>
      <c r="AV474" s="13" t="s">
        <v>90</v>
      </c>
      <c r="AW474" s="13" t="s">
        <v>36</v>
      </c>
      <c r="AX474" s="13" t="s">
        <v>80</v>
      </c>
      <c r="AY474" s="162" t="s">
        <v>158</v>
      </c>
    </row>
    <row r="475" spans="2:65" s="14" customFormat="1" ht="11.25">
      <c r="B475" s="168"/>
      <c r="D475" s="149" t="s">
        <v>171</v>
      </c>
      <c r="E475" s="169" t="s">
        <v>1</v>
      </c>
      <c r="F475" s="170" t="s">
        <v>182</v>
      </c>
      <c r="H475" s="171">
        <v>13.061999999999999</v>
      </c>
      <c r="I475" s="172"/>
      <c r="L475" s="168"/>
      <c r="M475" s="173"/>
      <c r="T475" s="174"/>
      <c r="AT475" s="169" t="s">
        <v>171</v>
      </c>
      <c r="AU475" s="169" t="s">
        <v>90</v>
      </c>
      <c r="AV475" s="14" t="s">
        <v>165</v>
      </c>
      <c r="AW475" s="14" t="s">
        <v>36</v>
      </c>
      <c r="AX475" s="14" t="s">
        <v>88</v>
      </c>
      <c r="AY475" s="169" t="s">
        <v>158</v>
      </c>
    </row>
    <row r="476" spans="2:65" s="1" customFormat="1" ht="24.2" customHeight="1">
      <c r="B476" s="32"/>
      <c r="C476" s="136" t="s">
        <v>571</v>
      </c>
      <c r="D476" s="136" t="s">
        <v>160</v>
      </c>
      <c r="E476" s="137" t="s">
        <v>549</v>
      </c>
      <c r="F476" s="138" t="s">
        <v>550</v>
      </c>
      <c r="G476" s="139" t="s">
        <v>339</v>
      </c>
      <c r="H476" s="140">
        <v>12.585000000000001</v>
      </c>
      <c r="I476" s="141"/>
      <c r="J476" s="142">
        <f>ROUND(I476*H476,2)</f>
        <v>0</v>
      </c>
      <c r="K476" s="138" t="s">
        <v>164</v>
      </c>
      <c r="L476" s="32"/>
      <c r="M476" s="143" t="s">
        <v>1</v>
      </c>
      <c r="N476" s="144" t="s">
        <v>45</v>
      </c>
      <c r="P476" s="145">
        <f>O476*H476</f>
        <v>0</v>
      </c>
      <c r="Q476" s="145">
        <v>1.0556000000000001</v>
      </c>
      <c r="R476" s="145">
        <f>Q476*H476</f>
        <v>13.284726000000003</v>
      </c>
      <c r="S476" s="145">
        <v>0</v>
      </c>
      <c r="T476" s="146">
        <f>S476*H476</f>
        <v>0</v>
      </c>
      <c r="AR476" s="147" t="s">
        <v>165</v>
      </c>
      <c r="AT476" s="147" t="s">
        <v>160</v>
      </c>
      <c r="AU476" s="147" t="s">
        <v>90</v>
      </c>
      <c r="AY476" s="17" t="s">
        <v>158</v>
      </c>
      <c r="BE476" s="148">
        <f>IF(N476="základní",J476,0)</f>
        <v>0</v>
      </c>
      <c r="BF476" s="148">
        <f>IF(N476="snížená",J476,0)</f>
        <v>0</v>
      </c>
      <c r="BG476" s="148">
        <f>IF(N476="zákl. přenesená",J476,0)</f>
        <v>0</v>
      </c>
      <c r="BH476" s="148">
        <f>IF(N476="sníž. přenesená",J476,0)</f>
        <v>0</v>
      </c>
      <c r="BI476" s="148">
        <f>IF(N476="nulová",J476,0)</f>
        <v>0</v>
      </c>
      <c r="BJ476" s="17" t="s">
        <v>88</v>
      </c>
      <c r="BK476" s="148">
        <f>ROUND(I476*H476,2)</f>
        <v>0</v>
      </c>
      <c r="BL476" s="17" t="s">
        <v>165</v>
      </c>
      <c r="BM476" s="147" t="s">
        <v>1669</v>
      </c>
    </row>
    <row r="477" spans="2:65" s="1" customFormat="1" ht="39">
      <c r="B477" s="32"/>
      <c r="D477" s="149" t="s">
        <v>167</v>
      </c>
      <c r="F477" s="150" t="s">
        <v>552</v>
      </c>
      <c r="I477" s="151"/>
      <c r="L477" s="32"/>
      <c r="M477" s="152"/>
      <c r="T477" s="56"/>
      <c r="AT477" s="17" t="s">
        <v>167</v>
      </c>
      <c r="AU477" s="17" t="s">
        <v>90</v>
      </c>
    </row>
    <row r="478" spans="2:65" s="1" customFormat="1" ht="11.25">
      <c r="B478" s="32"/>
      <c r="D478" s="153" t="s">
        <v>169</v>
      </c>
      <c r="F478" s="154" t="s">
        <v>553</v>
      </c>
      <c r="I478" s="151"/>
      <c r="L478" s="32"/>
      <c r="M478" s="152"/>
      <c r="T478" s="56"/>
      <c r="AT478" s="17" t="s">
        <v>169</v>
      </c>
      <c r="AU478" s="17" t="s">
        <v>90</v>
      </c>
    </row>
    <row r="479" spans="2:65" s="1" customFormat="1" ht="19.5">
      <c r="B479" s="32"/>
      <c r="D479" s="149" t="s">
        <v>195</v>
      </c>
      <c r="F479" s="175" t="s">
        <v>219</v>
      </c>
      <c r="I479" s="151"/>
      <c r="L479" s="32"/>
      <c r="M479" s="152"/>
      <c r="T479" s="56"/>
      <c r="AT479" s="17" t="s">
        <v>195</v>
      </c>
      <c r="AU479" s="17" t="s">
        <v>90</v>
      </c>
    </row>
    <row r="480" spans="2:65" s="12" customFormat="1" ht="11.25">
      <c r="B480" s="155"/>
      <c r="D480" s="149" t="s">
        <v>171</v>
      </c>
      <c r="E480" s="156" t="s">
        <v>1</v>
      </c>
      <c r="F480" s="157" t="s">
        <v>1667</v>
      </c>
      <c r="H480" s="156" t="s">
        <v>1</v>
      </c>
      <c r="I480" s="158"/>
      <c r="L480" s="155"/>
      <c r="M480" s="159"/>
      <c r="T480" s="160"/>
      <c r="AT480" s="156" t="s">
        <v>171</v>
      </c>
      <c r="AU480" s="156" t="s">
        <v>90</v>
      </c>
      <c r="AV480" s="12" t="s">
        <v>88</v>
      </c>
      <c r="AW480" s="12" t="s">
        <v>36</v>
      </c>
      <c r="AX480" s="12" t="s">
        <v>80</v>
      </c>
      <c r="AY480" s="156" t="s">
        <v>158</v>
      </c>
    </row>
    <row r="481" spans="2:65" s="13" customFormat="1" ht="11.25">
      <c r="B481" s="161"/>
      <c r="D481" s="149" t="s">
        <v>171</v>
      </c>
      <c r="E481" s="162" t="s">
        <v>1</v>
      </c>
      <c r="F481" s="163" t="s">
        <v>1670</v>
      </c>
      <c r="H481" s="164">
        <v>12.585000000000001</v>
      </c>
      <c r="I481" s="165"/>
      <c r="L481" s="161"/>
      <c r="M481" s="166"/>
      <c r="T481" s="167"/>
      <c r="AT481" s="162" t="s">
        <v>171</v>
      </c>
      <c r="AU481" s="162" t="s">
        <v>90</v>
      </c>
      <c r="AV481" s="13" t="s">
        <v>90</v>
      </c>
      <c r="AW481" s="13" t="s">
        <v>36</v>
      </c>
      <c r="AX481" s="13" t="s">
        <v>80</v>
      </c>
      <c r="AY481" s="162" t="s">
        <v>158</v>
      </c>
    </row>
    <row r="482" spans="2:65" s="14" customFormat="1" ht="11.25">
      <c r="B482" s="168"/>
      <c r="D482" s="149" t="s">
        <v>171</v>
      </c>
      <c r="E482" s="169" t="s">
        <v>1</v>
      </c>
      <c r="F482" s="170" t="s">
        <v>182</v>
      </c>
      <c r="H482" s="171">
        <v>12.585000000000001</v>
      </c>
      <c r="I482" s="172"/>
      <c r="L482" s="168"/>
      <c r="M482" s="173"/>
      <c r="T482" s="174"/>
      <c r="AT482" s="169" t="s">
        <v>171</v>
      </c>
      <c r="AU482" s="169" t="s">
        <v>90</v>
      </c>
      <c r="AV482" s="14" t="s">
        <v>165</v>
      </c>
      <c r="AW482" s="14" t="s">
        <v>36</v>
      </c>
      <c r="AX482" s="14" t="s">
        <v>88</v>
      </c>
      <c r="AY482" s="169" t="s">
        <v>158</v>
      </c>
    </row>
    <row r="483" spans="2:65" s="1" customFormat="1" ht="24.2" customHeight="1">
      <c r="B483" s="32"/>
      <c r="C483" s="136" t="s">
        <v>577</v>
      </c>
      <c r="D483" s="136" t="s">
        <v>160</v>
      </c>
      <c r="E483" s="137" t="s">
        <v>556</v>
      </c>
      <c r="F483" s="138" t="s">
        <v>557</v>
      </c>
      <c r="G483" s="139" t="s">
        <v>339</v>
      </c>
      <c r="H483" s="140">
        <v>0.44400000000000001</v>
      </c>
      <c r="I483" s="141"/>
      <c r="J483" s="142">
        <f>ROUND(I483*H483,2)</f>
        <v>0</v>
      </c>
      <c r="K483" s="138" t="s">
        <v>164</v>
      </c>
      <c r="L483" s="32"/>
      <c r="M483" s="143" t="s">
        <v>1</v>
      </c>
      <c r="N483" s="144" t="s">
        <v>45</v>
      </c>
      <c r="P483" s="145">
        <f>O483*H483</f>
        <v>0</v>
      </c>
      <c r="Q483" s="145">
        <v>1.03955</v>
      </c>
      <c r="R483" s="145">
        <f>Q483*H483</f>
        <v>0.46156019999999998</v>
      </c>
      <c r="S483" s="145">
        <v>0</v>
      </c>
      <c r="T483" s="146">
        <f>S483*H483</f>
        <v>0</v>
      </c>
      <c r="AR483" s="147" t="s">
        <v>165</v>
      </c>
      <c r="AT483" s="147" t="s">
        <v>160</v>
      </c>
      <c r="AU483" s="147" t="s">
        <v>90</v>
      </c>
      <c r="AY483" s="17" t="s">
        <v>158</v>
      </c>
      <c r="BE483" s="148">
        <f>IF(N483="základní",J483,0)</f>
        <v>0</v>
      </c>
      <c r="BF483" s="148">
        <f>IF(N483="snížená",J483,0)</f>
        <v>0</v>
      </c>
      <c r="BG483" s="148">
        <f>IF(N483="zákl. přenesená",J483,0)</f>
        <v>0</v>
      </c>
      <c r="BH483" s="148">
        <f>IF(N483="sníž. přenesená",J483,0)</f>
        <v>0</v>
      </c>
      <c r="BI483" s="148">
        <f>IF(N483="nulová",J483,0)</f>
        <v>0</v>
      </c>
      <c r="BJ483" s="17" t="s">
        <v>88</v>
      </c>
      <c r="BK483" s="148">
        <f>ROUND(I483*H483,2)</f>
        <v>0</v>
      </c>
      <c r="BL483" s="17" t="s">
        <v>165</v>
      </c>
      <c r="BM483" s="147" t="s">
        <v>1671</v>
      </c>
    </row>
    <row r="484" spans="2:65" s="1" customFormat="1" ht="39">
      <c r="B484" s="32"/>
      <c r="D484" s="149" t="s">
        <v>167</v>
      </c>
      <c r="F484" s="150" t="s">
        <v>1036</v>
      </c>
      <c r="I484" s="151"/>
      <c r="L484" s="32"/>
      <c r="M484" s="152"/>
      <c r="T484" s="56"/>
      <c r="AT484" s="17" t="s">
        <v>167</v>
      </c>
      <c r="AU484" s="17" t="s">
        <v>90</v>
      </c>
    </row>
    <row r="485" spans="2:65" s="1" customFormat="1" ht="11.25">
      <c r="B485" s="32"/>
      <c r="D485" s="153" t="s">
        <v>169</v>
      </c>
      <c r="F485" s="154" t="s">
        <v>560</v>
      </c>
      <c r="I485" s="151"/>
      <c r="L485" s="32"/>
      <c r="M485" s="152"/>
      <c r="T485" s="56"/>
      <c r="AT485" s="17" t="s">
        <v>169</v>
      </c>
      <c r="AU485" s="17" t="s">
        <v>90</v>
      </c>
    </row>
    <row r="486" spans="2:65" s="1" customFormat="1" ht="19.5">
      <c r="B486" s="32"/>
      <c r="D486" s="149" t="s">
        <v>195</v>
      </c>
      <c r="F486" s="175" t="s">
        <v>219</v>
      </c>
      <c r="I486" s="151"/>
      <c r="L486" s="32"/>
      <c r="M486" s="152"/>
      <c r="T486" s="56"/>
      <c r="AT486" s="17" t="s">
        <v>195</v>
      </c>
      <c r="AU486" s="17" t="s">
        <v>90</v>
      </c>
    </row>
    <row r="487" spans="2:65" s="12" customFormat="1" ht="11.25">
      <c r="B487" s="155"/>
      <c r="D487" s="149" t="s">
        <v>171</v>
      </c>
      <c r="E487" s="156" t="s">
        <v>1</v>
      </c>
      <c r="F487" s="157" t="s">
        <v>1667</v>
      </c>
      <c r="H487" s="156" t="s">
        <v>1</v>
      </c>
      <c r="I487" s="158"/>
      <c r="L487" s="155"/>
      <c r="M487" s="159"/>
      <c r="T487" s="160"/>
      <c r="AT487" s="156" t="s">
        <v>171</v>
      </c>
      <c r="AU487" s="156" t="s">
        <v>90</v>
      </c>
      <c r="AV487" s="12" t="s">
        <v>88</v>
      </c>
      <c r="AW487" s="12" t="s">
        <v>36</v>
      </c>
      <c r="AX487" s="12" t="s">
        <v>80</v>
      </c>
      <c r="AY487" s="156" t="s">
        <v>158</v>
      </c>
    </row>
    <row r="488" spans="2:65" s="12" customFormat="1" ht="11.25">
      <c r="B488" s="155"/>
      <c r="D488" s="149" t="s">
        <v>171</v>
      </c>
      <c r="E488" s="156" t="s">
        <v>1</v>
      </c>
      <c r="F488" s="157" t="s">
        <v>1388</v>
      </c>
      <c r="H488" s="156" t="s">
        <v>1</v>
      </c>
      <c r="I488" s="158"/>
      <c r="L488" s="155"/>
      <c r="M488" s="159"/>
      <c r="T488" s="160"/>
      <c r="AT488" s="156" t="s">
        <v>171</v>
      </c>
      <c r="AU488" s="156" t="s">
        <v>90</v>
      </c>
      <c r="AV488" s="12" t="s">
        <v>88</v>
      </c>
      <c r="AW488" s="12" t="s">
        <v>36</v>
      </c>
      <c r="AX488" s="12" t="s">
        <v>80</v>
      </c>
      <c r="AY488" s="156" t="s">
        <v>158</v>
      </c>
    </row>
    <row r="489" spans="2:65" s="13" customFormat="1" ht="11.25">
      <c r="B489" s="161"/>
      <c r="D489" s="149" t="s">
        <v>171</v>
      </c>
      <c r="E489" s="162" t="s">
        <v>1</v>
      </c>
      <c r="F489" s="163" t="s">
        <v>1672</v>
      </c>
      <c r="H489" s="164">
        <v>0.44400000000000001</v>
      </c>
      <c r="I489" s="165"/>
      <c r="L489" s="161"/>
      <c r="M489" s="166"/>
      <c r="T489" s="167"/>
      <c r="AT489" s="162" t="s">
        <v>171</v>
      </c>
      <c r="AU489" s="162" t="s">
        <v>90</v>
      </c>
      <c r="AV489" s="13" t="s">
        <v>90</v>
      </c>
      <c r="AW489" s="13" t="s">
        <v>36</v>
      </c>
      <c r="AX489" s="13" t="s">
        <v>80</v>
      </c>
      <c r="AY489" s="162" t="s">
        <v>158</v>
      </c>
    </row>
    <row r="490" spans="2:65" s="14" customFormat="1" ht="11.25">
      <c r="B490" s="168"/>
      <c r="D490" s="149" t="s">
        <v>171</v>
      </c>
      <c r="E490" s="169" t="s">
        <v>1</v>
      </c>
      <c r="F490" s="170" t="s">
        <v>182</v>
      </c>
      <c r="H490" s="171">
        <v>0.44400000000000001</v>
      </c>
      <c r="I490" s="172"/>
      <c r="L490" s="168"/>
      <c r="M490" s="173"/>
      <c r="T490" s="174"/>
      <c r="AT490" s="169" t="s">
        <v>171</v>
      </c>
      <c r="AU490" s="169" t="s">
        <v>90</v>
      </c>
      <c r="AV490" s="14" t="s">
        <v>165</v>
      </c>
      <c r="AW490" s="14" t="s">
        <v>36</v>
      </c>
      <c r="AX490" s="14" t="s">
        <v>88</v>
      </c>
      <c r="AY490" s="169" t="s">
        <v>158</v>
      </c>
    </row>
    <row r="491" spans="2:65" s="1" customFormat="1" ht="16.5" customHeight="1">
      <c r="B491" s="32"/>
      <c r="C491" s="136" t="s">
        <v>586</v>
      </c>
      <c r="D491" s="136" t="s">
        <v>160</v>
      </c>
      <c r="E491" s="137" t="s">
        <v>1039</v>
      </c>
      <c r="F491" s="138" t="s">
        <v>1040</v>
      </c>
      <c r="G491" s="139" t="s">
        <v>717</v>
      </c>
      <c r="H491" s="140">
        <v>648</v>
      </c>
      <c r="I491" s="141"/>
      <c r="J491" s="142">
        <f>ROUND(I491*H491,2)</f>
        <v>0</v>
      </c>
      <c r="K491" s="138" t="s">
        <v>270</v>
      </c>
      <c r="L491" s="32"/>
      <c r="M491" s="143" t="s">
        <v>1</v>
      </c>
      <c r="N491" s="144" t="s">
        <v>45</v>
      </c>
      <c r="P491" s="145">
        <f>O491*H491</f>
        <v>0</v>
      </c>
      <c r="Q491" s="145">
        <v>1.07E-3</v>
      </c>
      <c r="R491" s="145">
        <f>Q491*H491</f>
        <v>0.69335999999999998</v>
      </c>
      <c r="S491" s="145">
        <v>0</v>
      </c>
      <c r="T491" s="146">
        <f>S491*H491</f>
        <v>0</v>
      </c>
      <c r="AR491" s="147" t="s">
        <v>165</v>
      </c>
      <c r="AT491" s="147" t="s">
        <v>160</v>
      </c>
      <c r="AU491" s="147" t="s">
        <v>90</v>
      </c>
      <c r="AY491" s="17" t="s">
        <v>158</v>
      </c>
      <c r="BE491" s="148">
        <f>IF(N491="základní",J491,0)</f>
        <v>0</v>
      </c>
      <c r="BF491" s="148">
        <f>IF(N491="snížená",J491,0)</f>
        <v>0</v>
      </c>
      <c r="BG491" s="148">
        <f>IF(N491="zákl. přenesená",J491,0)</f>
        <v>0</v>
      </c>
      <c r="BH491" s="148">
        <f>IF(N491="sníž. přenesená",J491,0)</f>
        <v>0</v>
      </c>
      <c r="BI491" s="148">
        <f>IF(N491="nulová",J491,0)</f>
        <v>0</v>
      </c>
      <c r="BJ491" s="17" t="s">
        <v>88</v>
      </c>
      <c r="BK491" s="148">
        <f>ROUND(I491*H491,2)</f>
        <v>0</v>
      </c>
      <c r="BL491" s="17" t="s">
        <v>165</v>
      </c>
      <c r="BM491" s="147" t="s">
        <v>1673</v>
      </c>
    </row>
    <row r="492" spans="2:65" s="13" customFormat="1" ht="11.25">
      <c r="B492" s="161"/>
      <c r="D492" s="149" t="s">
        <v>171</v>
      </c>
      <c r="E492" s="162" t="s">
        <v>1</v>
      </c>
      <c r="F492" s="163" t="s">
        <v>1674</v>
      </c>
      <c r="H492" s="164">
        <v>648</v>
      </c>
      <c r="I492" s="165"/>
      <c r="L492" s="161"/>
      <c r="M492" s="166"/>
      <c r="T492" s="167"/>
      <c r="AT492" s="162" t="s">
        <v>171</v>
      </c>
      <c r="AU492" s="162" t="s">
        <v>90</v>
      </c>
      <c r="AV492" s="13" t="s">
        <v>90</v>
      </c>
      <c r="AW492" s="13" t="s">
        <v>36</v>
      </c>
      <c r="AX492" s="13" t="s">
        <v>80</v>
      </c>
      <c r="AY492" s="162" t="s">
        <v>158</v>
      </c>
    </row>
    <row r="493" spans="2:65" s="14" customFormat="1" ht="11.25">
      <c r="B493" s="168"/>
      <c r="D493" s="149" t="s">
        <v>171</v>
      </c>
      <c r="E493" s="169" t="s">
        <v>1</v>
      </c>
      <c r="F493" s="170" t="s">
        <v>182</v>
      </c>
      <c r="H493" s="171">
        <v>648</v>
      </c>
      <c r="I493" s="172"/>
      <c r="L493" s="168"/>
      <c r="M493" s="173"/>
      <c r="T493" s="174"/>
      <c r="AT493" s="169" t="s">
        <v>171</v>
      </c>
      <c r="AU493" s="169" t="s">
        <v>90</v>
      </c>
      <c r="AV493" s="14" t="s">
        <v>165</v>
      </c>
      <c r="AW493" s="14" t="s">
        <v>36</v>
      </c>
      <c r="AX493" s="14" t="s">
        <v>88</v>
      </c>
      <c r="AY493" s="169" t="s">
        <v>158</v>
      </c>
    </row>
    <row r="494" spans="2:65" s="1" customFormat="1" ht="24.2" customHeight="1">
      <c r="B494" s="32"/>
      <c r="C494" s="136" t="s">
        <v>594</v>
      </c>
      <c r="D494" s="136" t="s">
        <v>160</v>
      </c>
      <c r="E494" s="137" t="s">
        <v>1675</v>
      </c>
      <c r="F494" s="138" t="s">
        <v>1676</v>
      </c>
      <c r="G494" s="139" t="s">
        <v>176</v>
      </c>
      <c r="H494" s="140">
        <v>49</v>
      </c>
      <c r="I494" s="141"/>
      <c r="J494" s="142">
        <f>ROUND(I494*H494,2)</f>
        <v>0</v>
      </c>
      <c r="K494" s="138" t="s">
        <v>270</v>
      </c>
      <c r="L494" s="32"/>
      <c r="M494" s="143" t="s">
        <v>1</v>
      </c>
      <c r="N494" s="144" t="s">
        <v>45</v>
      </c>
      <c r="P494" s="145">
        <f>O494*H494</f>
        <v>0</v>
      </c>
      <c r="Q494" s="145">
        <v>0.17488999999999999</v>
      </c>
      <c r="R494" s="145">
        <f>Q494*H494</f>
        <v>8.5696099999999991</v>
      </c>
      <c r="S494" s="145">
        <v>0</v>
      </c>
      <c r="T494" s="146">
        <f>S494*H494</f>
        <v>0</v>
      </c>
      <c r="AR494" s="147" t="s">
        <v>165</v>
      </c>
      <c r="AT494" s="147" t="s">
        <v>160</v>
      </c>
      <c r="AU494" s="147" t="s">
        <v>90</v>
      </c>
      <c r="AY494" s="17" t="s">
        <v>158</v>
      </c>
      <c r="BE494" s="148">
        <f>IF(N494="základní",J494,0)</f>
        <v>0</v>
      </c>
      <c r="BF494" s="148">
        <f>IF(N494="snížená",J494,0)</f>
        <v>0</v>
      </c>
      <c r="BG494" s="148">
        <f>IF(N494="zákl. přenesená",J494,0)</f>
        <v>0</v>
      </c>
      <c r="BH494" s="148">
        <f>IF(N494="sníž. přenesená",J494,0)</f>
        <v>0</v>
      </c>
      <c r="BI494" s="148">
        <f>IF(N494="nulová",J494,0)</f>
        <v>0</v>
      </c>
      <c r="BJ494" s="17" t="s">
        <v>88</v>
      </c>
      <c r="BK494" s="148">
        <f>ROUND(I494*H494,2)</f>
        <v>0</v>
      </c>
      <c r="BL494" s="17" t="s">
        <v>165</v>
      </c>
      <c r="BM494" s="147" t="s">
        <v>1677</v>
      </c>
    </row>
    <row r="495" spans="2:65" s="1" customFormat="1" ht="29.25">
      <c r="B495" s="32"/>
      <c r="D495" s="149" t="s">
        <v>167</v>
      </c>
      <c r="F495" s="150" t="s">
        <v>1678</v>
      </c>
      <c r="I495" s="151"/>
      <c r="L495" s="32"/>
      <c r="M495" s="152"/>
      <c r="T495" s="56"/>
      <c r="AT495" s="17" t="s">
        <v>167</v>
      </c>
      <c r="AU495" s="17" t="s">
        <v>90</v>
      </c>
    </row>
    <row r="496" spans="2:65" s="12" customFormat="1" ht="11.25">
      <c r="B496" s="155"/>
      <c r="D496" s="149" t="s">
        <v>171</v>
      </c>
      <c r="E496" s="156" t="s">
        <v>1</v>
      </c>
      <c r="F496" s="157" t="s">
        <v>1679</v>
      </c>
      <c r="H496" s="156" t="s">
        <v>1</v>
      </c>
      <c r="I496" s="158"/>
      <c r="L496" s="155"/>
      <c r="M496" s="159"/>
      <c r="T496" s="160"/>
      <c r="AT496" s="156" t="s">
        <v>171</v>
      </c>
      <c r="AU496" s="156" t="s">
        <v>90</v>
      </c>
      <c r="AV496" s="12" t="s">
        <v>88</v>
      </c>
      <c r="AW496" s="12" t="s">
        <v>36</v>
      </c>
      <c r="AX496" s="12" t="s">
        <v>80</v>
      </c>
      <c r="AY496" s="156" t="s">
        <v>158</v>
      </c>
    </row>
    <row r="497" spans="2:65" s="12" customFormat="1" ht="11.25">
      <c r="B497" s="155"/>
      <c r="D497" s="149" t="s">
        <v>171</v>
      </c>
      <c r="E497" s="156" t="s">
        <v>1</v>
      </c>
      <c r="F497" s="157" t="s">
        <v>1680</v>
      </c>
      <c r="H497" s="156" t="s">
        <v>1</v>
      </c>
      <c r="I497" s="158"/>
      <c r="L497" s="155"/>
      <c r="M497" s="159"/>
      <c r="T497" s="160"/>
      <c r="AT497" s="156" t="s">
        <v>171</v>
      </c>
      <c r="AU497" s="156" t="s">
        <v>90</v>
      </c>
      <c r="AV497" s="12" t="s">
        <v>88</v>
      </c>
      <c r="AW497" s="12" t="s">
        <v>36</v>
      </c>
      <c r="AX497" s="12" t="s">
        <v>80</v>
      </c>
      <c r="AY497" s="156" t="s">
        <v>158</v>
      </c>
    </row>
    <row r="498" spans="2:65" s="12" customFormat="1" ht="11.25">
      <c r="B498" s="155"/>
      <c r="D498" s="149" t="s">
        <v>171</v>
      </c>
      <c r="E498" s="156" t="s">
        <v>1</v>
      </c>
      <c r="F498" s="157" t="s">
        <v>1681</v>
      </c>
      <c r="H498" s="156" t="s">
        <v>1</v>
      </c>
      <c r="I498" s="158"/>
      <c r="L498" s="155"/>
      <c r="M498" s="159"/>
      <c r="T498" s="160"/>
      <c r="AT498" s="156" t="s">
        <v>171</v>
      </c>
      <c r="AU498" s="156" t="s">
        <v>90</v>
      </c>
      <c r="AV498" s="12" t="s">
        <v>88</v>
      </c>
      <c r="AW498" s="12" t="s">
        <v>36</v>
      </c>
      <c r="AX498" s="12" t="s">
        <v>80</v>
      </c>
      <c r="AY498" s="156" t="s">
        <v>158</v>
      </c>
    </row>
    <row r="499" spans="2:65" s="13" customFormat="1" ht="11.25">
      <c r="B499" s="161"/>
      <c r="D499" s="149" t="s">
        <v>171</v>
      </c>
      <c r="E499" s="162" t="s">
        <v>1</v>
      </c>
      <c r="F499" s="163" t="s">
        <v>1682</v>
      </c>
      <c r="H499" s="164">
        <v>49</v>
      </c>
      <c r="I499" s="165"/>
      <c r="L499" s="161"/>
      <c r="M499" s="166"/>
      <c r="T499" s="167"/>
      <c r="AT499" s="162" t="s">
        <v>171</v>
      </c>
      <c r="AU499" s="162" t="s">
        <v>90</v>
      </c>
      <c r="AV499" s="13" t="s">
        <v>90</v>
      </c>
      <c r="AW499" s="13" t="s">
        <v>36</v>
      </c>
      <c r="AX499" s="13" t="s">
        <v>80</v>
      </c>
      <c r="AY499" s="162" t="s">
        <v>158</v>
      </c>
    </row>
    <row r="500" spans="2:65" s="14" customFormat="1" ht="11.25">
      <c r="B500" s="168"/>
      <c r="D500" s="149" t="s">
        <v>171</v>
      </c>
      <c r="E500" s="169" t="s">
        <v>1</v>
      </c>
      <c r="F500" s="170" t="s">
        <v>182</v>
      </c>
      <c r="H500" s="171">
        <v>49</v>
      </c>
      <c r="I500" s="172"/>
      <c r="L500" s="168"/>
      <c r="M500" s="173"/>
      <c r="T500" s="174"/>
      <c r="AT500" s="169" t="s">
        <v>171</v>
      </c>
      <c r="AU500" s="169" t="s">
        <v>90</v>
      </c>
      <c r="AV500" s="14" t="s">
        <v>165</v>
      </c>
      <c r="AW500" s="14" t="s">
        <v>36</v>
      </c>
      <c r="AX500" s="14" t="s">
        <v>88</v>
      </c>
      <c r="AY500" s="169" t="s">
        <v>158</v>
      </c>
    </row>
    <row r="501" spans="2:65" s="1" customFormat="1" ht="24.2" customHeight="1">
      <c r="B501" s="32"/>
      <c r="C501" s="176" t="s">
        <v>601</v>
      </c>
      <c r="D501" s="176" t="s">
        <v>336</v>
      </c>
      <c r="E501" s="177" t="s">
        <v>1683</v>
      </c>
      <c r="F501" s="178" t="s">
        <v>1684</v>
      </c>
      <c r="G501" s="179" t="s">
        <v>176</v>
      </c>
      <c r="H501" s="180">
        <v>49</v>
      </c>
      <c r="I501" s="181"/>
      <c r="J501" s="182">
        <f>ROUND(I501*H501,2)</f>
        <v>0</v>
      </c>
      <c r="K501" s="178" t="s">
        <v>270</v>
      </c>
      <c r="L501" s="183"/>
      <c r="M501" s="184" t="s">
        <v>1</v>
      </c>
      <c r="N501" s="185" t="s">
        <v>45</v>
      </c>
      <c r="P501" s="145">
        <f>O501*H501</f>
        <v>0</v>
      </c>
      <c r="Q501" s="145">
        <v>4.8900000000000002E-3</v>
      </c>
      <c r="R501" s="145">
        <f>Q501*H501</f>
        <v>0.23961000000000002</v>
      </c>
      <c r="S501" s="145">
        <v>0</v>
      </c>
      <c r="T501" s="146">
        <f>S501*H501</f>
        <v>0</v>
      </c>
      <c r="AR501" s="147" t="s">
        <v>223</v>
      </c>
      <c r="AT501" s="147" t="s">
        <v>336</v>
      </c>
      <c r="AU501" s="147" t="s">
        <v>90</v>
      </c>
      <c r="AY501" s="17" t="s">
        <v>158</v>
      </c>
      <c r="BE501" s="148">
        <f>IF(N501="základní",J501,0)</f>
        <v>0</v>
      </c>
      <c r="BF501" s="148">
        <f>IF(N501="snížená",J501,0)</f>
        <v>0</v>
      </c>
      <c r="BG501" s="148">
        <f>IF(N501="zákl. přenesená",J501,0)</f>
        <v>0</v>
      </c>
      <c r="BH501" s="148">
        <f>IF(N501="sníž. přenesená",J501,0)</f>
        <v>0</v>
      </c>
      <c r="BI501" s="148">
        <f>IF(N501="nulová",J501,0)</f>
        <v>0</v>
      </c>
      <c r="BJ501" s="17" t="s">
        <v>88</v>
      </c>
      <c r="BK501" s="148">
        <f>ROUND(I501*H501,2)</f>
        <v>0</v>
      </c>
      <c r="BL501" s="17" t="s">
        <v>165</v>
      </c>
      <c r="BM501" s="147" t="s">
        <v>1685</v>
      </c>
    </row>
    <row r="502" spans="2:65" s="1" customFormat="1" ht="24.2" customHeight="1">
      <c r="B502" s="32"/>
      <c r="C502" s="136" t="s">
        <v>608</v>
      </c>
      <c r="D502" s="136" t="s">
        <v>160</v>
      </c>
      <c r="E502" s="137" t="s">
        <v>1686</v>
      </c>
      <c r="F502" s="138" t="s">
        <v>1687</v>
      </c>
      <c r="G502" s="139" t="s">
        <v>717</v>
      </c>
      <c r="H502" s="140">
        <v>107</v>
      </c>
      <c r="I502" s="141"/>
      <c r="J502" s="142">
        <f>ROUND(I502*H502,2)</f>
        <v>0</v>
      </c>
      <c r="K502" s="138" t="s">
        <v>164</v>
      </c>
      <c r="L502" s="32"/>
      <c r="M502" s="143" t="s">
        <v>1</v>
      </c>
      <c r="N502" s="144" t="s">
        <v>45</v>
      </c>
      <c r="P502" s="145">
        <f>O502*H502</f>
        <v>0</v>
      </c>
      <c r="Q502" s="145">
        <v>0</v>
      </c>
      <c r="R502" s="145">
        <f>Q502*H502</f>
        <v>0</v>
      </c>
      <c r="S502" s="145">
        <v>0</v>
      </c>
      <c r="T502" s="146">
        <f>S502*H502</f>
        <v>0</v>
      </c>
      <c r="AR502" s="147" t="s">
        <v>165</v>
      </c>
      <c r="AT502" s="147" t="s">
        <v>160</v>
      </c>
      <c r="AU502" s="147" t="s">
        <v>90</v>
      </c>
      <c r="AY502" s="17" t="s">
        <v>158</v>
      </c>
      <c r="BE502" s="148">
        <f>IF(N502="základní",J502,0)</f>
        <v>0</v>
      </c>
      <c r="BF502" s="148">
        <f>IF(N502="snížená",J502,0)</f>
        <v>0</v>
      </c>
      <c r="BG502" s="148">
        <f>IF(N502="zákl. přenesená",J502,0)</f>
        <v>0</v>
      </c>
      <c r="BH502" s="148">
        <f>IF(N502="sníž. přenesená",J502,0)</f>
        <v>0</v>
      </c>
      <c r="BI502" s="148">
        <f>IF(N502="nulová",J502,0)</f>
        <v>0</v>
      </c>
      <c r="BJ502" s="17" t="s">
        <v>88</v>
      </c>
      <c r="BK502" s="148">
        <f>ROUND(I502*H502,2)</f>
        <v>0</v>
      </c>
      <c r="BL502" s="17" t="s">
        <v>165</v>
      </c>
      <c r="BM502" s="147" t="s">
        <v>1688</v>
      </c>
    </row>
    <row r="503" spans="2:65" s="1" customFormat="1" ht="19.5">
      <c r="B503" s="32"/>
      <c r="D503" s="149" t="s">
        <v>167</v>
      </c>
      <c r="F503" s="150" t="s">
        <v>1689</v>
      </c>
      <c r="I503" s="151"/>
      <c r="L503" s="32"/>
      <c r="M503" s="152"/>
      <c r="T503" s="56"/>
      <c r="AT503" s="17" t="s">
        <v>167</v>
      </c>
      <c r="AU503" s="17" t="s">
        <v>90</v>
      </c>
    </row>
    <row r="504" spans="2:65" s="1" customFormat="1" ht="11.25">
      <c r="B504" s="32"/>
      <c r="D504" s="153" t="s">
        <v>169</v>
      </c>
      <c r="F504" s="154" t="s">
        <v>1690</v>
      </c>
      <c r="I504" s="151"/>
      <c r="L504" s="32"/>
      <c r="M504" s="152"/>
      <c r="T504" s="56"/>
      <c r="AT504" s="17" t="s">
        <v>169</v>
      </c>
      <c r="AU504" s="17" t="s">
        <v>90</v>
      </c>
    </row>
    <row r="505" spans="2:65" s="12" customFormat="1" ht="11.25">
      <c r="B505" s="155"/>
      <c r="D505" s="149" t="s">
        <v>171</v>
      </c>
      <c r="E505" s="156" t="s">
        <v>1</v>
      </c>
      <c r="F505" s="157" t="s">
        <v>1679</v>
      </c>
      <c r="H505" s="156" t="s">
        <v>1</v>
      </c>
      <c r="I505" s="158"/>
      <c r="L505" s="155"/>
      <c r="M505" s="159"/>
      <c r="T505" s="160"/>
      <c r="AT505" s="156" t="s">
        <v>171</v>
      </c>
      <c r="AU505" s="156" t="s">
        <v>90</v>
      </c>
      <c r="AV505" s="12" t="s">
        <v>88</v>
      </c>
      <c r="AW505" s="12" t="s">
        <v>36</v>
      </c>
      <c r="AX505" s="12" t="s">
        <v>80</v>
      </c>
      <c r="AY505" s="156" t="s">
        <v>158</v>
      </c>
    </row>
    <row r="506" spans="2:65" s="13" customFormat="1" ht="11.25">
      <c r="B506" s="161"/>
      <c r="D506" s="149" t="s">
        <v>171</v>
      </c>
      <c r="E506" s="162" t="s">
        <v>1</v>
      </c>
      <c r="F506" s="163" t="s">
        <v>1691</v>
      </c>
      <c r="H506" s="164">
        <v>107</v>
      </c>
      <c r="I506" s="165"/>
      <c r="L506" s="161"/>
      <c r="M506" s="166"/>
      <c r="T506" s="167"/>
      <c r="AT506" s="162" t="s">
        <v>171</v>
      </c>
      <c r="AU506" s="162" t="s">
        <v>90</v>
      </c>
      <c r="AV506" s="13" t="s">
        <v>90</v>
      </c>
      <c r="AW506" s="13" t="s">
        <v>36</v>
      </c>
      <c r="AX506" s="13" t="s">
        <v>80</v>
      </c>
      <c r="AY506" s="162" t="s">
        <v>158</v>
      </c>
    </row>
    <row r="507" spans="2:65" s="14" customFormat="1" ht="11.25">
      <c r="B507" s="168"/>
      <c r="D507" s="149" t="s">
        <v>171</v>
      </c>
      <c r="E507" s="169" t="s">
        <v>1</v>
      </c>
      <c r="F507" s="170" t="s">
        <v>182</v>
      </c>
      <c r="H507" s="171">
        <v>107</v>
      </c>
      <c r="I507" s="172"/>
      <c r="L507" s="168"/>
      <c r="M507" s="173"/>
      <c r="T507" s="174"/>
      <c r="AT507" s="169" t="s">
        <v>171</v>
      </c>
      <c r="AU507" s="169" t="s">
        <v>90</v>
      </c>
      <c r="AV507" s="14" t="s">
        <v>165</v>
      </c>
      <c r="AW507" s="14" t="s">
        <v>36</v>
      </c>
      <c r="AX507" s="14" t="s">
        <v>88</v>
      </c>
      <c r="AY507" s="169" t="s">
        <v>158</v>
      </c>
    </row>
    <row r="508" spans="2:65" s="1" customFormat="1" ht="24.2" customHeight="1">
      <c r="B508" s="32"/>
      <c r="C508" s="176" t="s">
        <v>614</v>
      </c>
      <c r="D508" s="176" t="s">
        <v>336</v>
      </c>
      <c r="E508" s="177" t="s">
        <v>1692</v>
      </c>
      <c r="F508" s="178" t="s">
        <v>1693</v>
      </c>
      <c r="G508" s="179" t="s">
        <v>176</v>
      </c>
      <c r="H508" s="180">
        <v>43</v>
      </c>
      <c r="I508" s="181"/>
      <c r="J508" s="182">
        <f>ROUND(I508*H508,2)</f>
        <v>0</v>
      </c>
      <c r="K508" s="178" t="s">
        <v>270</v>
      </c>
      <c r="L508" s="183"/>
      <c r="M508" s="184" t="s">
        <v>1</v>
      </c>
      <c r="N508" s="185" t="s">
        <v>45</v>
      </c>
      <c r="P508" s="145">
        <f>O508*H508</f>
        <v>0</v>
      </c>
      <c r="Q508" s="145">
        <v>1.0500000000000001E-2</v>
      </c>
      <c r="R508" s="145">
        <f>Q508*H508</f>
        <v>0.45150000000000001</v>
      </c>
      <c r="S508" s="145">
        <v>0</v>
      </c>
      <c r="T508" s="146">
        <f>S508*H508</f>
        <v>0</v>
      </c>
      <c r="AR508" s="147" t="s">
        <v>223</v>
      </c>
      <c r="AT508" s="147" t="s">
        <v>336</v>
      </c>
      <c r="AU508" s="147" t="s">
        <v>90</v>
      </c>
      <c r="AY508" s="17" t="s">
        <v>158</v>
      </c>
      <c r="BE508" s="148">
        <f>IF(N508="základní",J508,0)</f>
        <v>0</v>
      </c>
      <c r="BF508" s="148">
        <f>IF(N508="snížená",J508,0)</f>
        <v>0</v>
      </c>
      <c r="BG508" s="148">
        <f>IF(N508="zákl. přenesená",J508,0)</f>
        <v>0</v>
      </c>
      <c r="BH508" s="148">
        <f>IF(N508="sníž. přenesená",J508,0)</f>
        <v>0</v>
      </c>
      <c r="BI508" s="148">
        <f>IF(N508="nulová",J508,0)</f>
        <v>0</v>
      </c>
      <c r="BJ508" s="17" t="s">
        <v>88</v>
      </c>
      <c r="BK508" s="148">
        <f>ROUND(I508*H508,2)</f>
        <v>0</v>
      </c>
      <c r="BL508" s="17" t="s">
        <v>165</v>
      </c>
      <c r="BM508" s="147" t="s">
        <v>1694</v>
      </c>
    </row>
    <row r="509" spans="2:65" s="13" customFormat="1" ht="11.25">
      <c r="B509" s="161"/>
      <c r="D509" s="149" t="s">
        <v>171</v>
      </c>
      <c r="E509" s="162" t="s">
        <v>1</v>
      </c>
      <c r="F509" s="163" t="s">
        <v>1695</v>
      </c>
      <c r="H509" s="164">
        <v>42.8</v>
      </c>
      <c r="I509" s="165"/>
      <c r="L509" s="161"/>
      <c r="M509" s="166"/>
      <c r="T509" s="167"/>
      <c r="AT509" s="162" t="s">
        <v>171</v>
      </c>
      <c r="AU509" s="162" t="s">
        <v>90</v>
      </c>
      <c r="AV509" s="13" t="s">
        <v>90</v>
      </c>
      <c r="AW509" s="13" t="s">
        <v>36</v>
      </c>
      <c r="AX509" s="13" t="s">
        <v>80</v>
      </c>
      <c r="AY509" s="162" t="s">
        <v>158</v>
      </c>
    </row>
    <row r="510" spans="2:65" s="13" customFormat="1" ht="11.25">
      <c r="B510" s="161"/>
      <c r="D510" s="149" t="s">
        <v>171</v>
      </c>
      <c r="E510" s="162" t="s">
        <v>1</v>
      </c>
      <c r="F510" s="163" t="s">
        <v>493</v>
      </c>
      <c r="H510" s="164">
        <v>43</v>
      </c>
      <c r="I510" s="165"/>
      <c r="L510" s="161"/>
      <c r="M510" s="166"/>
      <c r="T510" s="167"/>
      <c r="AT510" s="162" t="s">
        <v>171</v>
      </c>
      <c r="AU510" s="162" t="s">
        <v>90</v>
      </c>
      <c r="AV510" s="13" t="s">
        <v>90</v>
      </c>
      <c r="AW510" s="13" t="s">
        <v>36</v>
      </c>
      <c r="AX510" s="13" t="s">
        <v>88</v>
      </c>
      <c r="AY510" s="162" t="s">
        <v>158</v>
      </c>
    </row>
    <row r="511" spans="2:65" s="1" customFormat="1" ht="24.2" customHeight="1">
      <c r="B511" s="32"/>
      <c r="C511" s="176" t="s">
        <v>622</v>
      </c>
      <c r="D511" s="176" t="s">
        <v>336</v>
      </c>
      <c r="E511" s="177" t="s">
        <v>1696</v>
      </c>
      <c r="F511" s="178" t="s">
        <v>1697</v>
      </c>
      <c r="G511" s="179" t="s">
        <v>176</v>
      </c>
      <c r="H511" s="180">
        <v>147</v>
      </c>
      <c r="I511" s="181"/>
      <c r="J511" s="182">
        <f>ROUND(I511*H511,2)</f>
        <v>0</v>
      </c>
      <c r="K511" s="178" t="s">
        <v>270</v>
      </c>
      <c r="L511" s="183"/>
      <c r="M511" s="184" t="s">
        <v>1</v>
      </c>
      <c r="N511" s="185" t="s">
        <v>45</v>
      </c>
      <c r="P511" s="145">
        <f>O511*H511</f>
        <v>0</v>
      </c>
      <c r="Q511" s="145">
        <v>5.9999999999999995E-4</v>
      </c>
      <c r="R511" s="145">
        <f>Q511*H511</f>
        <v>8.8199999999999987E-2</v>
      </c>
      <c r="S511" s="145">
        <v>0</v>
      </c>
      <c r="T511" s="146">
        <f>S511*H511</f>
        <v>0</v>
      </c>
      <c r="AR511" s="147" t="s">
        <v>223</v>
      </c>
      <c r="AT511" s="147" t="s">
        <v>336</v>
      </c>
      <c r="AU511" s="147" t="s">
        <v>90</v>
      </c>
      <c r="AY511" s="17" t="s">
        <v>158</v>
      </c>
      <c r="BE511" s="148">
        <f>IF(N511="základní",J511,0)</f>
        <v>0</v>
      </c>
      <c r="BF511" s="148">
        <f>IF(N511="snížená",J511,0)</f>
        <v>0</v>
      </c>
      <c r="BG511" s="148">
        <f>IF(N511="zákl. přenesená",J511,0)</f>
        <v>0</v>
      </c>
      <c r="BH511" s="148">
        <f>IF(N511="sníž. přenesená",J511,0)</f>
        <v>0</v>
      </c>
      <c r="BI511" s="148">
        <f>IF(N511="nulová",J511,0)</f>
        <v>0</v>
      </c>
      <c r="BJ511" s="17" t="s">
        <v>88</v>
      </c>
      <c r="BK511" s="148">
        <f>ROUND(I511*H511,2)</f>
        <v>0</v>
      </c>
      <c r="BL511" s="17" t="s">
        <v>165</v>
      </c>
      <c r="BM511" s="147" t="s">
        <v>1698</v>
      </c>
    </row>
    <row r="512" spans="2:65" s="11" customFormat="1" ht="22.9" customHeight="1">
      <c r="B512" s="124"/>
      <c r="D512" s="125" t="s">
        <v>79</v>
      </c>
      <c r="E512" s="134" t="s">
        <v>165</v>
      </c>
      <c r="F512" s="134" t="s">
        <v>563</v>
      </c>
      <c r="I512" s="127"/>
      <c r="J512" s="135">
        <f>BK512</f>
        <v>0</v>
      </c>
      <c r="L512" s="124"/>
      <c r="M512" s="129"/>
      <c r="P512" s="130">
        <f>SUM(P513:P587)</f>
        <v>0</v>
      </c>
      <c r="R512" s="130">
        <f>SUM(R513:R587)</f>
        <v>208.97178</v>
      </c>
      <c r="T512" s="131">
        <f>SUM(T513:T587)</f>
        <v>0</v>
      </c>
      <c r="AR512" s="125" t="s">
        <v>88</v>
      </c>
      <c r="AT512" s="132" t="s">
        <v>79</v>
      </c>
      <c r="AU512" s="132" t="s">
        <v>88</v>
      </c>
      <c r="AY512" s="125" t="s">
        <v>158</v>
      </c>
      <c r="BK512" s="133">
        <f>SUM(BK513:BK587)</f>
        <v>0</v>
      </c>
    </row>
    <row r="513" spans="2:65" s="1" customFormat="1" ht="24.2" customHeight="1">
      <c r="B513" s="32"/>
      <c r="C513" s="136" t="s">
        <v>630</v>
      </c>
      <c r="D513" s="136" t="s">
        <v>160</v>
      </c>
      <c r="E513" s="137" t="s">
        <v>565</v>
      </c>
      <c r="F513" s="138" t="s">
        <v>566</v>
      </c>
      <c r="G513" s="139" t="s">
        <v>163</v>
      </c>
      <c r="H513" s="140">
        <v>13.7</v>
      </c>
      <c r="I513" s="141"/>
      <c r="J513" s="142">
        <f>ROUND(I513*H513,2)</f>
        <v>0</v>
      </c>
      <c r="K513" s="138" t="s">
        <v>164</v>
      </c>
      <c r="L513" s="32"/>
      <c r="M513" s="143" t="s">
        <v>1</v>
      </c>
      <c r="N513" s="144" t="s">
        <v>45</v>
      </c>
      <c r="P513" s="145">
        <f>O513*H513</f>
        <v>0</v>
      </c>
      <c r="Q513" s="145">
        <v>8.8000000000000003E-4</v>
      </c>
      <c r="R513" s="145">
        <f>Q513*H513</f>
        <v>1.2055999999999999E-2</v>
      </c>
      <c r="S513" s="145">
        <v>0</v>
      </c>
      <c r="T513" s="146">
        <f>S513*H513</f>
        <v>0</v>
      </c>
      <c r="AR513" s="147" t="s">
        <v>165</v>
      </c>
      <c r="AT513" s="147" t="s">
        <v>160</v>
      </c>
      <c r="AU513" s="147" t="s">
        <v>90</v>
      </c>
      <c r="AY513" s="17" t="s">
        <v>158</v>
      </c>
      <c r="BE513" s="148">
        <f>IF(N513="základní",J513,0)</f>
        <v>0</v>
      </c>
      <c r="BF513" s="148">
        <f>IF(N513="snížená",J513,0)</f>
        <v>0</v>
      </c>
      <c r="BG513" s="148">
        <f>IF(N513="zákl. přenesená",J513,0)</f>
        <v>0</v>
      </c>
      <c r="BH513" s="148">
        <f>IF(N513="sníž. přenesená",J513,0)</f>
        <v>0</v>
      </c>
      <c r="BI513" s="148">
        <f>IF(N513="nulová",J513,0)</f>
        <v>0</v>
      </c>
      <c r="BJ513" s="17" t="s">
        <v>88</v>
      </c>
      <c r="BK513" s="148">
        <f>ROUND(I513*H513,2)</f>
        <v>0</v>
      </c>
      <c r="BL513" s="17" t="s">
        <v>165</v>
      </c>
      <c r="BM513" s="147" t="s">
        <v>1699</v>
      </c>
    </row>
    <row r="514" spans="2:65" s="1" customFormat="1" ht="19.5">
      <c r="B514" s="32"/>
      <c r="D514" s="149" t="s">
        <v>167</v>
      </c>
      <c r="F514" s="150" t="s">
        <v>568</v>
      </c>
      <c r="I514" s="151"/>
      <c r="L514" s="32"/>
      <c r="M514" s="152"/>
      <c r="T514" s="56"/>
      <c r="AT514" s="17" t="s">
        <v>167</v>
      </c>
      <c r="AU514" s="17" t="s">
        <v>90</v>
      </c>
    </row>
    <row r="515" spans="2:65" s="1" customFormat="1" ht="11.25">
      <c r="B515" s="32"/>
      <c r="D515" s="153" t="s">
        <v>169</v>
      </c>
      <c r="F515" s="154" t="s">
        <v>569</v>
      </c>
      <c r="I515" s="151"/>
      <c r="L515" s="32"/>
      <c r="M515" s="152"/>
      <c r="T515" s="56"/>
      <c r="AT515" s="17" t="s">
        <v>169</v>
      </c>
      <c r="AU515" s="17" t="s">
        <v>90</v>
      </c>
    </row>
    <row r="516" spans="2:65" s="13" customFormat="1" ht="11.25">
      <c r="B516" s="161"/>
      <c r="D516" s="149" t="s">
        <v>171</v>
      </c>
      <c r="E516" s="162" t="s">
        <v>1</v>
      </c>
      <c r="F516" s="163" t="s">
        <v>1700</v>
      </c>
      <c r="H516" s="164">
        <v>13.7</v>
      </c>
      <c r="I516" s="165"/>
      <c r="L516" s="161"/>
      <c r="M516" s="166"/>
      <c r="T516" s="167"/>
      <c r="AT516" s="162" t="s">
        <v>171</v>
      </c>
      <c r="AU516" s="162" t="s">
        <v>90</v>
      </c>
      <c r="AV516" s="13" t="s">
        <v>90</v>
      </c>
      <c r="AW516" s="13" t="s">
        <v>36</v>
      </c>
      <c r="AX516" s="13" t="s">
        <v>80</v>
      </c>
      <c r="AY516" s="162" t="s">
        <v>158</v>
      </c>
    </row>
    <row r="517" spans="2:65" s="14" customFormat="1" ht="11.25">
      <c r="B517" s="168"/>
      <c r="D517" s="149" t="s">
        <v>171</v>
      </c>
      <c r="E517" s="169" t="s">
        <v>1</v>
      </c>
      <c r="F517" s="170" t="s">
        <v>182</v>
      </c>
      <c r="H517" s="171">
        <v>13.7</v>
      </c>
      <c r="I517" s="172"/>
      <c r="L517" s="168"/>
      <c r="M517" s="173"/>
      <c r="T517" s="174"/>
      <c r="AT517" s="169" t="s">
        <v>171</v>
      </c>
      <c r="AU517" s="169" t="s">
        <v>90</v>
      </c>
      <c r="AV517" s="14" t="s">
        <v>165</v>
      </c>
      <c r="AW517" s="14" t="s">
        <v>36</v>
      </c>
      <c r="AX517" s="14" t="s">
        <v>88</v>
      </c>
      <c r="AY517" s="169" t="s">
        <v>158</v>
      </c>
    </row>
    <row r="518" spans="2:65" s="1" customFormat="1" ht="24.2" customHeight="1">
      <c r="B518" s="32"/>
      <c r="C518" s="136" t="s">
        <v>637</v>
      </c>
      <c r="D518" s="136" t="s">
        <v>160</v>
      </c>
      <c r="E518" s="137" t="s">
        <v>572</v>
      </c>
      <c r="F518" s="138" t="s">
        <v>573</v>
      </c>
      <c r="G518" s="139" t="s">
        <v>163</v>
      </c>
      <c r="H518" s="140">
        <v>13.7</v>
      </c>
      <c r="I518" s="141"/>
      <c r="J518" s="142">
        <f>ROUND(I518*H518,2)</f>
        <v>0</v>
      </c>
      <c r="K518" s="138" t="s">
        <v>164</v>
      </c>
      <c r="L518" s="32"/>
      <c r="M518" s="143" t="s">
        <v>1</v>
      </c>
      <c r="N518" s="144" t="s">
        <v>45</v>
      </c>
      <c r="P518" s="145">
        <f>O518*H518</f>
        <v>0</v>
      </c>
      <c r="Q518" s="145">
        <v>0</v>
      </c>
      <c r="R518" s="145">
        <f>Q518*H518</f>
        <v>0</v>
      </c>
      <c r="S518" s="145">
        <v>0</v>
      </c>
      <c r="T518" s="146">
        <f>S518*H518</f>
        <v>0</v>
      </c>
      <c r="AR518" s="147" t="s">
        <v>165</v>
      </c>
      <c r="AT518" s="147" t="s">
        <v>160</v>
      </c>
      <c r="AU518" s="147" t="s">
        <v>90</v>
      </c>
      <c r="AY518" s="17" t="s">
        <v>158</v>
      </c>
      <c r="BE518" s="148">
        <f>IF(N518="základní",J518,0)</f>
        <v>0</v>
      </c>
      <c r="BF518" s="148">
        <f>IF(N518="snížená",J518,0)</f>
        <v>0</v>
      </c>
      <c r="BG518" s="148">
        <f>IF(N518="zákl. přenesená",J518,0)</f>
        <v>0</v>
      </c>
      <c r="BH518" s="148">
        <f>IF(N518="sníž. přenesená",J518,0)</f>
        <v>0</v>
      </c>
      <c r="BI518" s="148">
        <f>IF(N518="nulová",J518,0)</f>
        <v>0</v>
      </c>
      <c r="BJ518" s="17" t="s">
        <v>88</v>
      </c>
      <c r="BK518" s="148">
        <f>ROUND(I518*H518,2)</f>
        <v>0</v>
      </c>
      <c r="BL518" s="17" t="s">
        <v>165</v>
      </c>
      <c r="BM518" s="147" t="s">
        <v>1701</v>
      </c>
    </row>
    <row r="519" spans="2:65" s="1" customFormat="1" ht="19.5">
      <c r="B519" s="32"/>
      <c r="D519" s="149" t="s">
        <v>167</v>
      </c>
      <c r="F519" s="150" t="s">
        <v>575</v>
      </c>
      <c r="I519" s="151"/>
      <c r="L519" s="32"/>
      <c r="M519" s="152"/>
      <c r="T519" s="56"/>
      <c r="AT519" s="17" t="s">
        <v>167</v>
      </c>
      <c r="AU519" s="17" t="s">
        <v>90</v>
      </c>
    </row>
    <row r="520" spans="2:65" s="1" customFormat="1" ht="11.25">
      <c r="B520" s="32"/>
      <c r="D520" s="153" t="s">
        <v>169</v>
      </c>
      <c r="F520" s="154" t="s">
        <v>576</v>
      </c>
      <c r="I520" s="151"/>
      <c r="L520" s="32"/>
      <c r="M520" s="152"/>
      <c r="T520" s="56"/>
      <c r="AT520" s="17" t="s">
        <v>169</v>
      </c>
      <c r="AU520" s="17" t="s">
        <v>90</v>
      </c>
    </row>
    <row r="521" spans="2:65" s="1" customFormat="1" ht="16.5" customHeight="1">
      <c r="B521" s="32"/>
      <c r="C521" s="136" t="s">
        <v>643</v>
      </c>
      <c r="D521" s="136" t="s">
        <v>160</v>
      </c>
      <c r="E521" s="137" t="s">
        <v>1702</v>
      </c>
      <c r="F521" s="138" t="s">
        <v>1703</v>
      </c>
      <c r="G521" s="139" t="s">
        <v>215</v>
      </c>
      <c r="H521" s="140">
        <v>10.199999999999999</v>
      </c>
      <c r="I521" s="141"/>
      <c r="J521" s="142">
        <f>ROUND(I521*H521,2)</f>
        <v>0</v>
      </c>
      <c r="K521" s="138" t="s">
        <v>164</v>
      </c>
      <c r="L521" s="32"/>
      <c r="M521" s="143" t="s">
        <v>1</v>
      </c>
      <c r="N521" s="144" t="s">
        <v>45</v>
      </c>
      <c r="P521" s="145">
        <f>O521*H521</f>
        <v>0</v>
      </c>
      <c r="Q521" s="145">
        <v>1.8907700000000001</v>
      </c>
      <c r="R521" s="145">
        <f>Q521*H521</f>
        <v>19.285854</v>
      </c>
      <c r="S521" s="145">
        <v>0</v>
      </c>
      <c r="T521" s="146">
        <f>S521*H521</f>
        <v>0</v>
      </c>
      <c r="AR521" s="147" t="s">
        <v>165</v>
      </c>
      <c r="AT521" s="147" t="s">
        <v>160</v>
      </c>
      <c r="AU521" s="147" t="s">
        <v>90</v>
      </c>
      <c r="AY521" s="17" t="s">
        <v>158</v>
      </c>
      <c r="BE521" s="148">
        <f>IF(N521="základní",J521,0)</f>
        <v>0</v>
      </c>
      <c r="BF521" s="148">
        <f>IF(N521="snížená",J521,0)</f>
        <v>0</v>
      </c>
      <c r="BG521" s="148">
        <f>IF(N521="zákl. přenesená",J521,0)</f>
        <v>0</v>
      </c>
      <c r="BH521" s="148">
        <f>IF(N521="sníž. přenesená",J521,0)</f>
        <v>0</v>
      </c>
      <c r="BI521" s="148">
        <f>IF(N521="nulová",J521,0)</f>
        <v>0</v>
      </c>
      <c r="BJ521" s="17" t="s">
        <v>88</v>
      </c>
      <c r="BK521" s="148">
        <f>ROUND(I521*H521,2)</f>
        <v>0</v>
      </c>
      <c r="BL521" s="17" t="s">
        <v>165</v>
      </c>
      <c r="BM521" s="147" t="s">
        <v>1704</v>
      </c>
    </row>
    <row r="522" spans="2:65" s="1" customFormat="1" ht="19.5">
      <c r="B522" s="32"/>
      <c r="D522" s="149" t="s">
        <v>167</v>
      </c>
      <c r="F522" s="150" t="s">
        <v>1705</v>
      </c>
      <c r="I522" s="151"/>
      <c r="L522" s="32"/>
      <c r="M522" s="152"/>
      <c r="T522" s="56"/>
      <c r="AT522" s="17" t="s">
        <v>167</v>
      </c>
      <c r="AU522" s="17" t="s">
        <v>90</v>
      </c>
    </row>
    <row r="523" spans="2:65" s="1" customFormat="1" ht="11.25">
      <c r="B523" s="32"/>
      <c r="D523" s="153" t="s">
        <v>169</v>
      </c>
      <c r="F523" s="154" t="s">
        <v>1706</v>
      </c>
      <c r="I523" s="151"/>
      <c r="L523" s="32"/>
      <c r="M523" s="152"/>
      <c r="T523" s="56"/>
      <c r="AT523" s="17" t="s">
        <v>169</v>
      </c>
      <c r="AU523" s="17" t="s">
        <v>90</v>
      </c>
    </row>
    <row r="524" spans="2:65" s="12" customFormat="1" ht="11.25">
      <c r="B524" s="155"/>
      <c r="D524" s="149" t="s">
        <v>171</v>
      </c>
      <c r="E524" s="156" t="s">
        <v>1</v>
      </c>
      <c r="F524" s="157" t="s">
        <v>1567</v>
      </c>
      <c r="H524" s="156" t="s">
        <v>1</v>
      </c>
      <c r="I524" s="158"/>
      <c r="L524" s="155"/>
      <c r="M524" s="159"/>
      <c r="T524" s="160"/>
      <c r="AT524" s="156" t="s">
        <v>171</v>
      </c>
      <c r="AU524" s="156" t="s">
        <v>90</v>
      </c>
      <c r="AV524" s="12" t="s">
        <v>88</v>
      </c>
      <c r="AW524" s="12" t="s">
        <v>36</v>
      </c>
      <c r="AX524" s="12" t="s">
        <v>80</v>
      </c>
      <c r="AY524" s="156" t="s">
        <v>158</v>
      </c>
    </row>
    <row r="525" spans="2:65" s="12" customFormat="1" ht="11.25">
      <c r="B525" s="155"/>
      <c r="D525" s="149" t="s">
        <v>171</v>
      </c>
      <c r="E525" s="156" t="s">
        <v>1</v>
      </c>
      <c r="F525" s="157" t="s">
        <v>1568</v>
      </c>
      <c r="H525" s="156" t="s">
        <v>1</v>
      </c>
      <c r="I525" s="158"/>
      <c r="L525" s="155"/>
      <c r="M525" s="159"/>
      <c r="T525" s="160"/>
      <c r="AT525" s="156" t="s">
        <v>171</v>
      </c>
      <c r="AU525" s="156" t="s">
        <v>90</v>
      </c>
      <c r="AV525" s="12" t="s">
        <v>88</v>
      </c>
      <c r="AW525" s="12" t="s">
        <v>36</v>
      </c>
      <c r="AX525" s="12" t="s">
        <v>80</v>
      </c>
      <c r="AY525" s="156" t="s">
        <v>158</v>
      </c>
    </row>
    <row r="526" spans="2:65" s="12" customFormat="1" ht="11.25">
      <c r="B526" s="155"/>
      <c r="D526" s="149" t="s">
        <v>171</v>
      </c>
      <c r="E526" s="156" t="s">
        <v>1</v>
      </c>
      <c r="F526" s="157" t="s">
        <v>1707</v>
      </c>
      <c r="H526" s="156" t="s">
        <v>1</v>
      </c>
      <c r="I526" s="158"/>
      <c r="L526" s="155"/>
      <c r="M526" s="159"/>
      <c r="T526" s="160"/>
      <c r="AT526" s="156" t="s">
        <v>171</v>
      </c>
      <c r="AU526" s="156" t="s">
        <v>90</v>
      </c>
      <c r="AV526" s="12" t="s">
        <v>88</v>
      </c>
      <c r="AW526" s="12" t="s">
        <v>36</v>
      </c>
      <c r="AX526" s="12" t="s">
        <v>80</v>
      </c>
      <c r="AY526" s="156" t="s">
        <v>158</v>
      </c>
    </row>
    <row r="527" spans="2:65" s="13" customFormat="1" ht="11.25">
      <c r="B527" s="161"/>
      <c r="D527" s="149" t="s">
        <v>171</v>
      </c>
      <c r="E527" s="162" t="s">
        <v>1</v>
      </c>
      <c r="F527" s="163" t="s">
        <v>1708</v>
      </c>
      <c r="H527" s="164">
        <v>7.7</v>
      </c>
      <c r="I527" s="165"/>
      <c r="L527" s="161"/>
      <c r="M527" s="166"/>
      <c r="T527" s="167"/>
      <c r="AT527" s="162" t="s">
        <v>171</v>
      </c>
      <c r="AU527" s="162" t="s">
        <v>90</v>
      </c>
      <c r="AV527" s="13" t="s">
        <v>90</v>
      </c>
      <c r="AW527" s="13" t="s">
        <v>36</v>
      </c>
      <c r="AX527" s="13" t="s">
        <v>80</v>
      </c>
      <c r="AY527" s="162" t="s">
        <v>158</v>
      </c>
    </row>
    <row r="528" spans="2:65" s="12" customFormat="1" ht="11.25">
      <c r="B528" s="155"/>
      <c r="D528" s="149" t="s">
        <v>171</v>
      </c>
      <c r="E528" s="156" t="s">
        <v>1</v>
      </c>
      <c r="F528" s="157" t="s">
        <v>1571</v>
      </c>
      <c r="H528" s="156" t="s">
        <v>1</v>
      </c>
      <c r="I528" s="158"/>
      <c r="L528" s="155"/>
      <c r="M528" s="159"/>
      <c r="T528" s="160"/>
      <c r="AT528" s="156" t="s">
        <v>171</v>
      </c>
      <c r="AU528" s="156" t="s">
        <v>90</v>
      </c>
      <c r="AV528" s="12" t="s">
        <v>88</v>
      </c>
      <c r="AW528" s="12" t="s">
        <v>36</v>
      </c>
      <c r="AX528" s="12" t="s">
        <v>80</v>
      </c>
      <c r="AY528" s="156" t="s">
        <v>158</v>
      </c>
    </row>
    <row r="529" spans="2:65" s="12" customFormat="1" ht="22.5">
      <c r="B529" s="155"/>
      <c r="D529" s="149" t="s">
        <v>171</v>
      </c>
      <c r="E529" s="156" t="s">
        <v>1</v>
      </c>
      <c r="F529" s="157" t="s">
        <v>1572</v>
      </c>
      <c r="H529" s="156" t="s">
        <v>1</v>
      </c>
      <c r="I529" s="158"/>
      <c r="L529" s="155"/>
      <c r="M529" s="159"/>
      <c r="T529" s="160"/>
      <c r="AT529" s="156" t="s">
        <v>171</v>
      </c>
      <c r="AU529" s="156" t="s">
        <v>90</v>
      </c>
      <c r="AV529" s="12" t="s">
        <v>88</v>
      </c>
      <c r="AW529" s="12" t="s">
        <v>36</v>
      </c>
      <c r="AX529" s="12" t="s">
        <v>80</v>
      </c>
      <c r="AY529" s="156" t="s">
        <v>158</v>
      </c>
    </row>
    <row r="530" spans="2:65" s="12" customFormat="1" ht="11.25">
      <c r="B530" s="155"/>
      <c r="D530" s="149" t="s">
        <v>171</v>
      </c>
      <c r="E530" s="156" t="s">
        <v>1</v>
      </c>
      <c r="F530" s="157" t="s">
        <v>1707</v>
      </c>
      <c r="H530" s="156" t="s">
        <v>1</v>
      </c>
      <c r="I530" s="158"/>
      <c r="L530" s="155"/>
      <c r="M530" s="159"/>
      <c r="T530" s="160"/>
      <c r="AT530" s="156" t="s">
        <v>171</v>
      </c>
      <c r="AU530" s="156" t="s">
        <v>90</v>
      </c>
      <c r="AV530" s="12" t="s">
        <v>88</v>
      </c>
      <c r="AW530" s="12" t="s">
        <v>36</v>
      </c>
      <c r="AX530" s="12" t="s">
        <v>80</v>
      </c>
      <c r="AY530" s="156" t="s">
        <v>158</v>
      </c>
    </row>
    <row r="531" spans="2:65" s="13" customFormat="1" ht="11.25">
      <c r="B531" s="161"/>
      <c r="D531" s="149" t="s">
        <v>171</v>
      </c>
      <c r="E531" s="162" t="s">
        <v>1</v>
      </c>
      <c r="F531" s="163" t="s">
        <v>1709</v>
      </c>
      <c r="H531" s="164">
        <v>2.5</v>
      </c>
      <c r="I531" s="165"/>
      <c r="L531" s="161"/>
      <c r="M531" s="166"/>
      <c r="T531" s="167"/>
      <c r="AT531" s="162" t="s">
        <v>171</v>
      </c>
      <c r="AU531" s="162" t="s">
        <v>90</v>
      </c>
      <c r="AV531" s="13" t="s">
        <v>90</v>
      </c>
      <c r="AW531" s="13" t="s">
        <v>36</v>
      </c>
      <c r="AX531" s="13" t="s">
        <v>80</v>
      </c>
      <c r="AY531" s="162" t="s">
        <v>158</v>
      </c>
    </row>
    <row r="532" spans="2:65" s="14" customFormat="1" ht="11.25">
      <c r="B532" s="168"/>
      <c r="D532" s="149" t="s">
        <v>171</v>
      </c>
      <c r="E532" s="169" t="s">
        <v>1</v>
      </c>
      <c r="F532" s="170" t="s">
        <v>182</v>
      </c>
      <c r="H532" s="171">
        <v>10.199999999999999</v>
      </c>
      <c r="I532" s="172"/>
      <c r="L532" s="168"/>
      <c r="M532" s="173"/>
      <c r="T532" s="174"/>
      <c r="AT532" s="169" t="s">
        <v>171</v>
      </c>
      <c r="AU532" s="169" t="s">
        <v>90</v>
      </c>
      <c r="AV532" s="14" t="s">
        <v>165</v>
      </c>
      <c r="AW532" s="14" t="s">
        <v>36</v>
      </c>
      <c r="AX532" s="14" t="s">
        <v>88</v>
      </c>
      <c r="AY532" s="169" t="s">
        <v>158</v>
      </c>
    </row>
    <row r="533" spans="2:65" s="1" customFormat="1" ht="33" customHeight="1">
      <c r="B533" s="32"/>
      <c r="C533" s="136" t="s">
        <v>652</v>
      </c>
      <c r="D533" s="136" t="s">
        <v>160</v>
      </c>
      <c r="E533" s="137" t="s">
        <v>578</v>
      </c>
      <c r="F533" s="138" t="s">
        <v>579</v>
      </c>
      <c r="G533" s="139" t="s">
        <v>215</v>
      </c>
      <c r="H533" s="140">
        <v>53.4</v>
      </c>
      <c r="I533" s="141"/>
      <c r="J533" s="142">
        <f>ROUND(I533*H533,2)</f>
        <v>0</v>
      </c>
      <c r="K533" s="138" t="s">
        <v>164</v>
      </c>
      <c r="L533" s="32"/>
      <c r="M533" s="143" t="s">
        <v>1</v>
      </c>
      <c r="N533" s="144" t="s">
        <v>45</v>
      </c>
      <c r="P533" s="145">
        <f>O533*H533</f>
        <v>0</v>
      </c>
      <c r="Q533" s="145">
        <v>0</v>
      </c>
      <c r="R533" s="145">
        <f>Q533*H533</f>
        <v>0</v>
      </c>
      <c r="S533" s="145">
        <v>0</v>
      </c>
      <c r="T533" s="146">
        <f>S533*H533</f>
        <v>0</v>
      </c>
      <c r="AR533" s="147" t="s">
        <v>165</v>
      </c>
      <c r="AT533" s="147" t="s">
        <v>160</v>
      </c>
      <c r="AU533" s="147" t="s">
        <v>90</v>
      </c>
      <c r="AY533" s="17" t="s">
        <v>158</v>
      </c>
      <c r="BE533" s="148">
        <f>IF(N533="základní",J533,0)</f>
        <v>0</v>
      </c>
      <c r="BF533" s="148">
        <f>IF(N533="snížená",J533,0)</f>
        <v>0</v>
      </c>
      <c r="BG533" s="148">
        <f>IF(N533="zákl. přenesená",J533,0)</f>
        <v>0</v>
      </c>
      <c r="BH533" s="148">
        <f>IF(N533="sníž. přenesená",J533,0)</f>
        <v>0</v>
      </c>
      <c r="BI533" s="148">
        <f>IF(N533="nulová",J533,0)</f>
        <v>0</v>
      </c>
      <c r="BJ533" s="17" t="s">
        <v>88</v>
      </c>
      <c r="BK533" s="148">
        <f>ROUND(I533*H533,2)</f>
        <v>0</v>
      </c>
      <c r="BL533" s="17" t="s">
        <v>165</v>
      </c>
      <c r="BM533" s="147" t="s">
        <v>1710</v>
      </c>
    </row>
    <row r="534" spans="2:65" s="1" customFormat="1" ht="29.25">
      <c r="B534" s="32"/>
      <c r="D534" s="149" t="s">
        <v>167</v>
      </c>
      <c r="F534" s="150" t="s">
        <v>581</v>
      </c>
      <c r="I534" s="151"/>
      <c r="L534" s="32"/>
      <c r="M534" s="152"/>
      <c r="T534" s="56"/>
      <c r="AT534" s="17" t="s">
        <v>167</v>
      </c>
      <c r="AU534" s="17" t="s">
        <v>90</v>
      </c>
    </row>
    <row r="535" spans="2:65" s="1" customFormat="1" ht="11.25">
      <c r="B535" s="32"/>
      <c r="D535" s="153" t="s">
        <v>169</v>
      </c>
      <c r="F535" s="154" t="s">
        <v>582</v>
      </c>
      <c r="I535" s="151"/>
      <c r="L535" s="32"/>
      <c r="M535" s="152"/>
      <c r="T535" s="56"/>
      <c r="AT535" s="17" t="s">
        <v>169</v>
      </c>
      <c r="AU535" s="17" t="s">
        <v>90</v>
      </c>
    </row>
    <row r="536" spans="2:65" s="12" customFormat="1" ht="11.25">
      <c r="B536" s="155"/>
      <c r="D536" s="149" t="s">
        <v>171</v>
      </c>
      <c r="E536" s="156" t="s">
        <v>1</v>
      </c>
      <c r="F536" s="157" t="s">
        <v>1465</v>
      </c>
      <c r="H536" s="156" t="s">
        <v>1</v>
      </c>
      <c r="I536" s="158"/>
      <c r="L536" s="155"/>
      <c r="M536" s="159"/>
      <c r="T536" s="160"/>
      <c r="AT536" s="156" t="s">
        <v>171</v>
      </c>
      <c r="AU536" s="156" t="s">
        <v>90</v>
      </c>
      <c r="AV536" s="12" t="s">
        <v>88</v>
      </c>
      <c r="AW536" s="12" t="s">
        <v>36</v>
      </c>
      <c r="AX536" s="12" t="s">
        <v>80</v>
      </c>
      <c r="AY536" s="156" t="s">
        <v>158</v>
      </c>
    </row>
    <row r="537" spans="2:65" s="12" customFormat="1" ht="11.25">
      <c r="B537" s="155"/>
      <c r="D537" s="149" t="s">
        <v>171</v>
      </c>
      <c r="E537" s="156" t="s">
        <v>1</v>
      </c>
      <c r="F537" s="157" t="s">
        <v>584</v>
      </c>
      <c r="H537" s="156" t="s">
        <v>1</v>
      </c>
      <c r="I537" s="158"/>
      <c r="L537" s="155"/>
      <c r="M537" s="159"/>
      <c r="T537" s="160"/>
      <c r="AT537" s="156" t="s">
        <v>171</v>
      </c>
      <c r="AU537" s="156" t="s">
        <v>90</v>
      </c>
      <c r="AV537" s="12" t="s">
        <v>88</v>
      </c>
      <c r="AW537" s="12" t="s">
        <v>36</v>
      </c>
      <c r="AX537" s="12" t="s">
        <v>80</v>
      </c>
      <c r="AY537" s="156" t="s">
        <v>158</v>
      </c>
    </row>
    <row r="538" spans="2:65" s="13" customFormat="1" ht="11.25">
      <c r="B538" s="161"/>
      <c r="D538" s="149" t="s">
        <v>171</v>
      </c>
      <c r="E538" s="162" t="s">
        <v>1</v>
      </c>
      <c r="F538" s="163" t="s">
        <v>1711</v>
      </c>
      <c r="H538" s="164">
        <v>53.4</v>
      </c>
      <c r="I538" s="165"/>
      <c r="L538" s="161"/>
      <c r="M538" s="166"/>
      <c r="T538" s="167"/>
      <c r="AT538" s="162" t="s">
        <v>171</v>
      </c>
      <c r="AU538" s="162" t="s">
        <v>90</v>
      </c>
      <c r="AV538" s="13" t="s">
        <v>90</v>
      </c>
      <c r="AW538" s="13" t="s">
        <v>36</v>
      </c>
      <c r="AX538" s="13" t="s">
        <v>80</v>
      </c>
      <c r="AY538" s="162" t="s">
        <v>158</v>
      </c>
    </row>
    <row r="539" spans="2:65" s="14" customFormat="1" ht="11.25">
      <c r="B539" s="168"/>
      <c r="D539" s="149" t="s">
        <v>171</v>
      </c>
      <c r="E539" s="169" t="s">
        <v>1</v>
      </c>
      <c r="F539" s="170" t="s">
        <v>182</v>
      </c>
      <c r="H539" s="171">
        <v>53.4</v>
      </c>
      <c r="I539" s="172"/>
      <c r="L539" s="168"/>
      <c r="M539" s="173"/>
      <c r="T539" s="174"/>
      <c r="AT539" s="169" t="s">
        <v>171</v>
      </c>
      <c r="AU539" s="169" t="s">
        <v>90</v>
      </c>
      <c r="AV539" s="14" t="s">
        <v>165</v>
      </c>
      <c r="AW539" s="14" t="s">
        <v>36</v>
      </c>
      <c r="AX539" s="14" t="s">
        <v>88</v>
      </c>
      <c r="AY539" s="169" t="s">
        <v>158</v>
      </c>
    </row>
    <row r="540" spans="2:65" s="1" customFormat="1" ht="33" customHeight="1">
      <c r="B540" s="32"/>
      <c r="C540" s="136" t="s">
        <v>662</v>
      </c>
      <c r="D540" s="136" t="s">
        <v>160</v>
      </c>
      <c r="E540" s="137" t="s">
        <v>587</v>
      </c>
      <c r="F540" s="138" t="s">
        <v>588</v>
      </c>
      <c r="G540" s="139" t="s">
        <v>215</v>
      </c>
      <c r="H540" s="140">
        <v>1.7</v>
      </c>
      <c r="I540" s="141"/>
      <c r="J540" s="142">
        <f>ROUND(I540*H540,2)</f>
        <v>0</v>
      </c>
      <c r="K540" s="138" t="s">
        <v>164</v>
      </c>
      <c r="L540" s="32"/>
      <c r="M540" s="143" t="s">
        <v>1</v>
      </c>
      <c r="N540" s="144" t="s">
        <v>45</v>
      </c>
      <c r="P540" s="145">
        <f>O540*H540</f>
        <v>0</v>
      </c>
      <c r="Q540" s="145">
        <v>0</v>
      </c>
      <c r="R540" s="145">
        <f>Q540*H540</f>
        <v>0</v>
      </c>
      <c r="S540" s="145">
        <v>0</v>
      </c>
      <c r="T540" s="146">
        <f>S540*H540</f>
        <v>0</v>
      </c>
      <c r="AR540" s="147" t="s">
        <v>165</v>
      </c>
      <c r="AT540" s="147" t="s">
        <v>160</v>
      </c>
      <c r="AU540" s="147" t="s">
        <v>90</v>
      </c>
      <c r="AY540" s="17" t="s">
        <v>158</v>
      </c>
      <c r="BE540" s="148">
        <f>IF(N540="základní",J540,0)</f>
        <v>0</v>
      </c>
      <c r="BF540" s="148">
        <f>IF(N540="snížená",J540,0)</f>
        <v>0</v>
      </c>
      <c r="BG540" s="148">
        <f>IF(N540="zákl. přenesená",J540,0)</f>
        <v>0</v>
      </c>
      <c r="BH540" s="148">
        <f>IF(N540="sníž. přenesená",J540,0)</f>
        <v>0</v>
      </c>
      <c r="BI540" s="148">
        <f>IF(N540="nulová",J540,0)</f>
        <v>0</v>
      </c>
      <c r="BJ540" s="17" t="s">
        <v>88</v>
      </c>
      <c r="BK540" s="148">
        <f>ROUND(I540*H540,2)</f>
        <v>0</v>
      </c>
      <c r="BL540" s="17" t="s">
        <v>165</v>
      </c>
      <c r="BM540" s="147" t="s">
        <v>1712</v>
      </c>
    </row>
    <row r="541" spans="2:65" s="1" customFormat="1" ht="29.25">
      <c r="B541" s="32"/>
      <c r="D541" s="149" t="s">
        <v>167</v>
      </c>
      <c r="F541" s="150" t="s">
        <v>590</v>
      </c>
      <c r="I541" s="151"/>
      <c r="L541" s="32"/>
      <c r="M541" s="152"/>
      <c r="T541" s="56"/>
      <c r="AT541" s="17" t="s">
        <v>167</v>
      </c>
      <c r="AU541" s="17" t="s">
        <v>90</v>
      </c>
    </row>
    <row r="542" spans="2:65" s="1" customFormat="1" ht="11.25">
      <c r="B542" s="32"/>
      <c r="D542" s="153" t="s">
        <v>169</v>
      </c>
      <c r="F542" s="154" t="s">
        <v>591</v>
      </c>
      <c r="I542" s="151"/>
      <c r="L542" s="32"/>
      <c r="M542" s="152"/>
      <c r="T542" s="56"/>
      <c r="AT542" s="17" t="s">
        <v>169</v>
      </c>
      <c r="AU542" s="17" t="s">
        <v>90</v>
      </c>
    </row>
    <row r="543" spans="2:65" s="12" customFormat="1" ht="11.25">
      <c r="B543" s="155"/>
      <c r="D543" s="149" t="s">
        <v>171</v>
      </c>
      <c r="E543" s="156" t="s">
        <v>1</v>
      </c>
      <c r="F543" s="157" t="s">
        <v>1465</v>
      </c>
      <c r="H543" s="156" t="s">
        <v>1</v>
      </c>
      <c r="I543" s="158"/>
      <c r="L543" s="155"/>
      <c r="M543" s="159"/>
      <c r="T543" s="160"/>
      <c r="AT543" s="156" t="s">
        <v>171</v>
      </c>
      <c r="AU543" s="156" t="s">
        <v>90</v>
      </c>
      <c r="AV543" s="12" t="s">
        <v>88</v>
      </c>
      <c r="AW543" s="12" t="s">
        <v>36</v>
      </c>
      <c r="AX543" s="12" t="s">
        <v>80</v>
      </c>
      <c r="AY543" s="156" t="s">
        <v>158</v>
      </c>
    </row>
    <row r="544" spans="2:65" s="12" customFormat="1" ht="11.25">
      <c r="B544" s="155"/>
      <c r="D544" s="149" t="s">
        <v>171</v>
      </c>
      <c r="E544" s="156" t="s">
        <v>1</v>
      </c>
      <c r="F544" s="157" t="s">
        <v>1713</v>
      </c>
      <c r="H544" s="156" t="s">
        <v>1</v>
      </c>
      <c r="I544" s="158"/>
      <c r="L544" s="155"/>
      <c r="M544" s="159"/>
      <c r="T544" s="160"/>
      <c r="AT544" s="156" t="s">
        <v>171</v>
      </c>
      <c r="AU544" s="156" t="s">
        <v>90</v>
      </c>
      <c r="AV544" s="12" t="s">
        <v>88</v>
      </c>
      <c r="AW544" s="12" t="s">
        <v>36</v>
      </c>
      <c r="AX544" s="12" t="s">
        <v>80</v>
      </c>
      <c r="AY544" s="156" t="s">
        <v>158</v>
      </c>
    </row>
    <row r="545" spans="2:65" s="13" customFormat="1" ht="11.25">
      <c r="B545" s="161"/>
      <c r="D545" s="149" t="s">
        <v>171</v>
      </c>
      <c r="E545" s="162" t="s">
        <v>1</v>
      </c>
      <c r="F545" s="163" t="s">
        <v>1714</v>
      </c>
      <c r="H545" s="164">
        <v>1.7</v>
      </c>
      <c r="I545" s="165"/>
      <c r="L545" s="161"/>
      <c r="M545" s="166"/>
      <c r="T545" s="167"/>
      <c r="AT545" s="162" t="s">
        <v>171</v>
      </c>
      <c r="AU545" s="162" t="s">
        <v>90</v>
      </c>
      <c r="AV545" s="13" t="s">
        <v>90</v>
      </c>
      <c r="AW545" s="13" t="s">
        <v>36</v>
      </c>
      <c r="AX545" s="13" t="s">
        <v>80</v>
      </c>
      <c r="AY545" s="162" t="s">
        <v>158</v>
      </c>
    </row>
    <row r="546" spans="2:65" s="14" customFormat="1" ht="11.25">
      <c r="B546" s="168"/>
      <c r="D546" s="149" t="s">
        <v>171</v>
      </c>
      <c r="E546" s="169" t="s">
        <v>1</v>
      </c>
      <c r="F546" s="170" t="s">
        <v>182</v>
      </c>
      <c r="H546" s="171">
        <v>1.7</v>
      </c>
      <c r="I546" s="172"/>
      <c r="L546" s="168"/>
      <c r="M546" s="173"/>
      <c r="T546" s="174"/>
      <c r="AT546" s="169" t="s">
        <v>171</v>
      </c>
      <c r="AU546" s="169" t="s">
        <v>90</v>
      </c>
      <c r="AV546" s="14" t="s">
        <v>165</v>
      </c>
      <c r="AW546" s="14" t="s">
        <v>36</v>
      </c>
      <c r="AX546" s="14" t="s">
        <v>88</v>
      </c>
      <c r="AY546" s="169" t="s">
        <v>158</v>
      </c>
    </row>
    <row r="547" spans="2:65" s="1" customFormat="1" ht="24.2" customHeight="1">
      <c r="B547" s="32"/>
      <c r="C547" s="136" t="s">
        <v>668</v>
      </c>
      <c r="D547" s="136" t="s">
        <v>160</v>
      </c>
      <c r="E547" s="137" t="s">
        <v>623</v>
      </c>
      <c r="F547" s="138" t="s">
        <v>624</v>
      </c>
      <c r="G547" s="139" t="s">
        <v>215</v>
      </c>
      <c r="H547" s="140">
        <v>22.42</v>
      </c>
      <c r="I547" s="141"/>
      <c r="J547" s="142">
        <f>ROUND(I547*H547,2)</f>
        <v>0</v>
      </c>
      <c r="K547" s="138" t="s">
        <v>270</v>
      </c>
      <c r="L547" s="32"/>
      <c r="M547" s="143" t="s">
        <v>1</v>
      </c>
      <c r="N547" s="144" t="s">
        <v>45</v>
      </c>
      <c r="P547" s="145">
        <f>O547*H547</f>
        <v>0</v>
      </c>
      <c r="Q547" s="145">
        <v>1.7535000000000001</v>
      </c>
      <c r="R547" s="145">
        <f>Q547*H547</f>
        <v>39.313470000000002</v>
      </c>
      <c r="S547" s="145">
        <v>0</v>
      </c>
      <c r="T547" s="146">
        <f>S547*H547</f>
        <v>0</v>
      </c>
      <c r="AR547" s="147" t="s">
        <v>165</v>
      </c>
      <c r="AT547" s="147" t="s">
        <v>160</v>
      </c>
      <c r="AU547" s="147" t="s">
        <v>90</v>
      </c>
      <c r="AY547" s="17" t="s">
        <v>158</v>
      </c>
      <c r="BE547" s="148">
        <f>IF(N547="základní",J547,0)</f>
        <v>0</v>
      </c>
      <c r="BF547" s="148">
        <f>IF(N547="snížená",J547,0)</f>
        <v>0</v>
      </c>
      <c r="BG547" s="148">
        <f>IF(N547="zákl. přenesená",J547,0)</f>
        <v>0</v>
      </c>
      <c r="BH547" s="148">
        <f>IF(N547="sníž. přenesená",J547,0)</f>
        <v>0</v>
      </c>
      <c r="BI547" s="148">
        <f>IF(N547="nulová",J547,0)</f>
        <v>0</v>
      </c>
      <c r="BJ547" s="17" t="s">
        <v>88</v>
      </c>
      <c r="BK547" s="148">
        <f>ROUND(I547*H547,2)</f>
        <v>0</v>
      </c>
      <c r="BL547" s="17" t="s">
        <v>165</v>
      </c>
      <c r="BM547" s="147" t="s">
        <v>1715</v>
      </c>
    </row>
    <row r="548" spans="2:65" s="12" customFormat="1" ht="11.25">
      <c r="B548" s="155"/>
      <c r="D548" s="149" t="s">
        <v>171</v>
      </c>
      <c r="E548" s="156" t="s">
        <v>1</v>
      </c>
      <c r="F548" s="157" t="s">
        <v>1465</v>
      </c>
      <c r="H548" s="156" t="s">
        <v>1</v>
      </c>
      <c r="I548" s="158"/>
      <c r="L548" s="155"/>
      <c r="M548" s="159"/>
      <c r="T548" s="160"/>
      <c r="AT548" s="156" t="s">
        <v>171</v>
      </c>
      <c r="AU548" s="156" t="s">
        <v>90</v>
      </c>
      <c r="AV548" s="12" t="s">
        <v>88</v>
      </c>
      <c r="AW548" s="12" t="s">
        <v>36</v>
      </c>
      <c r="AX548" s="12" t="s">
        <v>80</v>
      </c>
      <c r="AY548" s="156" t="s">
        <v>158</v>
      </c>
    </row>
    <row r="549" spans="2:65" s="12" customFormat="1" ht="11.25">
      <c r="B549" s="155"/>
      <c r="D549" s="149" t="s">
        <v>171</v>
      </c>
      <c r="E549" s="156" t="s">
        <v>1</v>
      </c>
      <c r="F549" s="157" t="s">
        <v>1716</v>
      </c>
      <c r="H549" s="156" t="s">
        <v>1</v>
      </c>
      <c r="I549" s="158"/>
      <c r="L549" s="155"/>
      <c r="M549" s="159"/>
      <c r="T549" s="160"/>
      <c r="AT549" s="156" t="s">
        <v>171</v>
      </c>
      <c r="AU549" s="156" t="s">
        <v>90</v>
      </c>
      <c r="AV549" s="12" t="s">
        <v>88</v>
      </c>
      <c r="AW549" s="12" t="s">
        <v>36</v>
      </c>
      <c r="AX549" s="12" t="s">
        <v>80</v>
      </c>
      <c r="AY549" s="156" t="s">
        <v>158</v>
      </c>
    </row>
    <row r="550" spans="2:65" s="13" customFormat="1" ht="11.25">
      <c r="B550" s="161"/>
      <c r="D550" s="149" t="s">
        <v>171</v>
      </c>
      <c r="E550" s="162" t="s">
        <v>1</v>
      </c>
      <c r="F550" s="163" t="s">
        <v>1717</v>
      </c>
      <c r="H550" s="164">
        <v>16.600000000000001</v>
      </c>
      <c r="I550" s="165"/>
      <c r="L550" s="161"/>
      <c r="M550" s="166"/>
      <c r="T550" s="167"/>
      <c r="AT550" s="162" t="s">
        <v>171</v>
      </c>
      <c r="AU550" s="162" t="s">
        <v>90</v>
      </c>
      <c r="AV550" s="13" t="s">
        <v>90</v>
      </c>
      <c r="AW550" s="13" t="s">
        <v>36</v>
      </c>
      <c r="AX550" s="13" t="s">
        <v>80</v>
      </c>
      <c r="AY550" s="162" t="s">
        <v>158</v>
      </c>
    </row>
    <row r="551" spans="2:65" s="12" customFormat="1" ht="11.25">
      <c r="B551" s="155"/>
      <c r="D551" s="149" t="s">
        <v>171</v>
      </c>
      <c r="E551" s="156" t="s">
        <v>1</v>
      </c>
      <c r="F551" s="157" t="s">
        <v>1050</v>
      </c>
      <c r="H551" s="156" t="s">
        <v>1</v>
      </c>
      <c r="I551" s="158"/>
      <c r="L551" s="155"/>
      <c r="M551" s="159"/>
      <c r="T551" s="160"/>
      <c r="AT551" s="156" t="s">
        <v>171</v>
      </c>
      <c r="AU551" s="156" t="s">
        <v>90</v>
      </c>
      <c r="AV551" s="12" t="s">
        <v>88</v>
      </c>
      <c r="AW551" s="12" t="s">
        <v>36</v>
      </c>
      <c r="AX551" s="12" t="s">
        <v>80</v>
      </c>
      <c r="AY551" s="156" t="s">
        <v>158</v>
      </c>
    </row>
    <row r="552" spans="2:65" s="13" customFormat="1" ht="11.25">
      <c r="B552" s="161"/>
      <c r="D552" s="149" t="s">
        <v>171</v>
      </c>
      <c r="E552" s="162" t="s">
        <v>1</v>
      </c>
      <c r="F552" s="163" t="s">
        <v>1718</v>
      </c>
      <c r="H552" s="164">
        <v>5.82</v>
      </c>
      <c r="I552" s="165"/>
      <c r="L552" s="161"/>
      <c r="M552" s="166"/>
      <c r="T552" s="167"/>
      <c r="AT552" s="162" t="s">
        <v>171</v>
      </c>
      <c r="AU552" s="162" t="s">
        <v>90</v>
      </c>
      <c r="AV552" s="13" t="s">
        <v>90</v>
      </c>
      <c r="AW552" s="13" t="s">
        <v>36</v>
      </c>
      <c r="AX552" s="13" t="s">
        <v>80</v>
      </c>
      <c r="AY552" s="162" t="s">
        <v>158</v>
      </c>
    </row>
    <row r="553" spans="2:65" s="14" customFormat="1" ht="11.25">
      <c r="B553" s="168"/>
      <c r="D553" s="149" t="s">
        <v>171</v>
      </c>
      <c r="E553" s="169" t="s">
        <v>1</v>
      </c>
      <c r="F553" s="170" t="s">
        <v>182</v>
      </c>
      <c r="H553" s="171">
        <v>22.42</v>
      </c>
      <c r="I553" s="172"/>
      <c r="L553" s="168"/>
      <c r="M553" s="173"/>
      <c r="T553" s="174"/>
      <c r="AT553" s="169" t="s">
        <v>171</v>
      </c>
      <c r="AU553" s="169" t="s">
        <v>90</v>
      </c>
      <c r="AV553" s="14" t="s">
        <v>165</v>
      </c>
      <c r="AW553" s="14" t="s">
        <v>36</v>
      </c>
      <c r="AX553" s="14" t="s">
        <v>88</v>
      </c>
      <c r="AY553" s="169" t="s">
        <v>158</v>
      </c>
    </row>
    <row r="554" spans="2:65" s="1" customFormat="1" ht="33" customHeight="1">
      <c r="B554" s="32"/>
      <c r="C554" s="136" t="s">
        <v>675</v>
      </c>
      <c r="D554" s="136" t="s">
        <v>160</v>
      </c>
      <c r="E554" s="137" t="s">
        <v>638</v>
      </c>
      <c r="F554" s="138" t="s">
        <v>639</v>
      </c>
      <c r="G554" s="139" t="s">
        <v>215</v>
      </c>
      <c r="H554" s="140">
        <v>12.7</v>
      </c>
      <c r="I554" s="141"/>
      <c r="J554" s="142">
        <f>ROUND(I554*H554,2)</f>
        <v>0</v>
      </c>
      <c r="K554" s="138" t="s">
        <v>270</v>
      </c>
      <c r="L554" s="32"/>
      <c r="M554" s="143" t="s">
        <v>1</v>
      </c>
      <c r="N554" s="144" t="s">
        <v>45</v>
      </c>
      <c r="P554" s="145">
        <f>O554*H554</f>
        <v>0</v>
      </c>
      <c r="Q554" s="145">
        <v>0</v>
      </c>
      <c r="R554" s="145">
        <f>Q554*H554</f>
        <v>0</v>
      </c>
      <c r="S554" s="145">
        <v>0</v>
      </c>
      <c r="T554" s="146">
        <f>S554*H554</f>
        <v>0</v>
      </c>
      <c r="AR554" s="147" t="s">
        <v>165</v>
      </c>
      <c r="AT554" s="147" t="s">
        <v>160</v>
      </c>
      <c r="AU554" s="147" t="s">
        <v>90</v>
      </c>
      <c r="AY554" s="17" t="s">
        <v>158</v>
      </c>
      <c r="BE554" s="148">
        <f>IF(N554="základní",J554,0)</f>
        <v>0</v>
      </c>
      <c r="BF554" s="148">
        <f>IF(N554="snížená",J554,0)</f>
        <v>0</v>
      </c>
      <c r="BG554" s="148">
        <f>IF(N554="zákl. přenesená",J554,0)</f>
        <v>0</v>
      </c>
      <c r="BH554" s="148">
        <f>IF(N554="sníž. přenesená",J554,0)</f>
        <v>0</v>
      </c>
      <c r="BI554" s="148">
        <f>IF(N554="nulová",J554,0)</f>
        <v>0</v>
      </c>
      <c r="BJ554" s="17" t="s">
        <v>88</v>
      </c>
      <c r="BK554" s="148">
        <f>ROUND(I554*H554,2)</f>
        <v>0</v>
      </c>
      <c r="BL554" s="17" t="s">
        <v>165</v>
      </c>
      <c r="BM554" s="147" t="s">
        <v>1719</v>
      </c>
    </row>
    <row r="555" spans="2:65" s="1" customFormat="1" ht="19.5">
      <c r="B555" s="32"/>
      <c r="D555" s="149" t="s">
        <v>167</v>
      </c>
      <c r="F555" s="150" t="s">
        <v>634</v>
      </c>
      <c r="I555" s="151"/>
      <c r="L555" s="32"/>
      <c r="M555" s="152"/>
      <c r="T555" s="56"/>
      <c r="AT555" s="17" t="s">
        <v>167</v>
      </c>
      <c r="AU555" s="17" t="s">
        <v>90</v>
      </c>
    </row>
    <row r="556" spans="2:65" s="1" customFormat="1" ht="19.5">
      <c r="B556" s="32"/>
      <c r="D556" s="149" t="s">
        <v>195</v>
      </c>
      <c r="F556" s="175" t="s">
        <v>219</v>
      </c>
      <c r="I556" s="151"/>
      <c r="L556" s="32"/>
      <c r="M556" s="152"/>
      <c r="T556" s="56"/>
      <c r="AT556" s="17" t="s">
        <v>195</v>
      </c>
      <c r="AU556" s="17" t="s">
        <v>90</v>
      </c>
    </row>
    <row r="557" spans="2:65" s="12" customFormat="1" ht="11.25">
      <c r="B557" s="155"/>
      <c r="D557" s="149" t="s">
        <v>171</v>
      </c>
      <c r="E557" s="156" t="s">
        <v>1</v>
      </c>
      <c r="F557" s="157" t="s">
        <v>1465</v>
      </c>
      <c r="H557" s="156" t="s">
        <v>1</v>
      </c>
      <c r="I557" s="158"/>
      <c r="L557" s="155"/>
      <c r="M557" s="159"/>
      <c r="T557" s="160"/>
      <c r="AT557" s="156" t="s">
        <v>171</v>
      </c>
      <c r="AU557" s="156" t="s">
        <v>90</v>
      </c>
      <c r="AV557" s="12" t="s">
        <v>88</v>
      </c>
      <c r="AW557" s="12" t="s">
        <v>36</v>
      </c>
      <c r="AX557" s="12" t="s">
        <v>80</v>
      </c>
      <c r="AY557" s="156" t="s">
        <v>158</v>
      </c>
    </row>
    <row r="558" spans="2:65" s="12" customFormat="1" ht="11.25">
      <c r="B558" s="155"/>
      <c r="D558" s="149" t="s">
        <v>171</v>
      </c>
      <c r="E558" s="156" t="s">
        <v>1</v>
      </c>
      <c r="F558" s="157" t="s">
        <v>1720</v>
      </c>
      <c r="H558" s="156" t="s">
        <v>1</v>
      </c>
      <c r="I558" s="158"/>
      <c r="L558" s="155"/>
      <c r="M558" s="159"/>
      <c r="T558" s="160"/>
      <c r="AT558" s="156" t="s">
        <v>171</v>
      </c>
      <c r="AU558" s="156" t="s">
        <v>90</v>
      </c>
      <c r="AV558" s="12" t="s">
        <v>88</v>
      </c>
      <c r="AW558" s="12" t="s">
        <v>36</v>
      </c>
      <c r="AX558" s="12" t="s">
        <v>80</v>
      </c>
      <c r="AY558" s="156" t="s">
        <v>158</v>
      </c>
    </row>
    <row r="559" spans="2:65" s="13" customFormat="1" ht="11.25">
      <c r="B559" s="161"/>
      <c r="D559" s="149" t="s">
        <v>171</v>
      </c>
      <c r="E559" s="162" t="s">
        <v>1</v>
      </c>
      <c r="F559" s="163" t="s">
        <v>1721</v>
      </c>
      <c r="H559" s="164">
        <v>12.7</v>
      </c>
      <c r="I559" s="165"/>
      <c r="L559" s="161"/>
      <c r="M559" s="166"/>
      <c r="T559" s="167"/>
      <c r="AT559" s="162" t="s">
        <v>171</v>
      </c>
      <c r="AU559" s="162" t="s">
        <v>90</v>
      </c>
      <c r="AV559" s="13" t="s">
        <v>90</v>
      </c>
      <c r="AW559" s="13" t="s">
        <v>36</v>
      </c>
      <c r="AX559" s="13" t="s">
        <v>80</v>
      </c>
      <c r="AY559" s="162" t="s">
        <v>158</v>
      </c>
    </row>
    <row r="560" spans="2:65" s="14" customFormat="1" ht="11.25">
      <c r="B560" s="168"/>
      <c r="D560" s="149" t="s">
        <v>171</v>
      </c>
      <c r="E560" s="169" t="s">
        <v>1</v>
      </c>
      <c r="F560" s="170" t="s">
        <v>182</v>
      </c>
      <c r="H560" s="171">
        <v>12.7</v>
      </c>
      <c r="I560" s="172"/>
      <c r="L560" s="168"/>
      <c r="M560" s="173"/>
      <c r="T560" s="174"/>
      <c r="AT560" s="169" t="s">
        <v>171</v>
      </c>
      <c r="AU560" s="169" t="s">
        <v>90</v>
      </c>
      <c r="AV560" s="14" t="s">
        <v>165</v>
      </c>
      <c r="AW560" s="14" t="s">
        <v>36</v>
      </c>
      <c r="AX560" s="14" t="s">
        <v>88</v>
      </c>
      <c r="AY560" s="169" t="s">
        <v>158</v>
      </c>
    </row>
    <row r="561" spans="2:65" s="1" customFormat="1" ht="24.2" customHeight="1">
      <c r="B561" s="32"/>
      <c r="C561" s="136" t="s">
        <v>682</v>
      </c>
      <c r="D561" s="136" t="s">
        <v>160</v>
      </c>
      <c r="E561" s="137" t="s">
        <v>644</v>
      </c>
      <c r="F561" s="138" t="s">
        <v>645</v>
      </c>
      <c r="G561" s="139" t="s">
        <v>163</v>
      </c>
      <c r="H561" s="140">
        <v>31.8</v>
      </c>
      <c r="I561" s="141"/>
      <c r="J561" s="142">
        <f>ROUND(I561*H561,2)</f>
        <v>0</v>
      </c>
      <c r="K561" s="138" t="s">
        <v>164</v>
      </c>
      <c r="L561" s="32"/>
      <c r="M561" s="143" t="s">
        <v>1</v>
      </c>
      <c r="N561" s="144" t="s">
        <v>45</v>
      </c>
      <c r="P561" s="145">
        <f>O561*H561</f>
        <v>0</v>
      </c>
      <c r="Q561" s="145">
        <v>0</v>
      </c>
      <c r="R561" s="145">
        <f>Q561*H561</f>
        <v>0</v>
      </c>
      <c r="S561" s="145">
        <v>0</v>
      </c>
      <c r="T561" s="146">
        <f>S561*H561</f>
        <v>0</v>
      </c>
      <c r="AR561" s="147" t="s">
        <v>165</v>
      </c>
      <c r="AT561" s="147" t="s">
        <v>160</v>
      </c>
      <c r="AU561" s="147" t="s">
        <v>90</v>
      </c>
      <c r="AY561" s="17" t="s">
        <v>158</v>
      </c>
      <c r="BE561" s="148">
        <f>IF(N561="základní",J561,0)</f>
        <v>0</v>
      </c>
      <c r="BF561" s="148">
        <f>IF(N561="snížená",J561,0)</f>
        <v>0</v>
      </c>
      <c r="BG561" s="148">
        <f>IF(N561="zákl. přenesená",J561,0)</f>
        <v>0</v>
      </c>
      <c r="BH561" s="148">
        <f>IF(N561="sníž. přenesená",J561,0)</f>
        <v>0</v>
      </c>
      <c r="BI561" s="148">
        <f>IF(N561="nulová",J561,0)</f>
        <v>0</v>
      </c>
      <c r="BJ561" s="17" t="s">
        <v>88</v>
      </c>
      <c r="BK561" s="148">
        <f>ROUND(I561*H561,2)</f>
        <v>0</v>
      </c>
      <c r="BL561" s="17" t="s">
        <v>165</v>
      </c>
      <c r="BM561" s="147" t="s">
        <v>1722</v>
      </c>
    </row>
    <row r="562" spans="2:65" s="1" customFormat="1" ht="29.25">
      <c r="B562" s="32"/>
      <c r="D562" s="149" t="s">
        <v>167</v>
      </c>
      <c r="F562" s="150" t="s">
        <v>647</v>
      </c>
      <c r="I562" s="151"/>
      <c r="L562" s="32"/>
      <c r="M562" s="152"/>
      <c r="T562" s="56"/>
      <c r="AT562" s="17" t="s">
        <v>167</v>
      </c>
      <c r="AU562" s="17" t="s">
        <v>90</v>
      </c>
    </row>
    <row r="563" spans="2:65" s="1" customFormat="1" ht="11.25">
      <c r="B563" s="32"/>
      <c r="D563" s="153" t="s">
        <v>169</v>
      </c>
      <c r="F563" s="154" t="s">
        <v>648</v>
      </c>
      <c r="I563" s="151"/>
      <c r="L563" s="32"/>
      <c r="M563" s="152"/>
      <c r="T563" s="56"/>
      <c r="AT563" s="17" t="s">
        <v>169</v>
      </c>
      <c r="AU563" s="17" t="s">
        <v>90</v>
      </c>
    </row>
    <row r="564" spans="2:65" s="1" customFormat="1" ht="19.5">
      <c r="B564" s="32"/>
      <c r="D564" s="149" t="s">
        <v>195</v>
      </c>
      <c r="F564" s="175" t="s">
        <v>219</v>
      </c>
      <c r="I564" s="151"/>
      <c r="L564" s="32"/>
      <c r="M564" s="152"/>
      <c r="T564" s="56"/>
      <c r="AT564" s="17" t="s">
        <v>195</v>
      </c>
      <c r="AU564" s="17" t="s">
        <v>90</v>
      </c>
    </row>
    <row r="565" spans="2:65" s="12" customFormat="1" ht="11.25">
      <c r="B565" s="155"/>
      <c r="D565" s="149" t="s">
        <v>171</v>
      </c>
      <c r="E565" s="156" t="s">
        <v>1</v>
      </c>
      <c r="F565" s="157" t="s">
        <v>641</v>
      </c>
      <c r="H565" s="156" t="s">
        <v>1</v>
      </c>
      <c r="I565" s="158"/>
      <c r="L565" s="155"/>
      <c r="M565" s="159"/>
      <c r="T565" s="160"/>
      <c r="AT565" s="156" t="s">
        <v>171</v>
      </c>
      <c r="AU565" s="156" t="s">
        <v>90</v>
      </c>
      <c r="AV565" s="12" t="s">
        <v>88</v>
      </c>
      <c r="AW565" s="12" t="s">
        <v>36</v>
      </c>
      <c r="AX565" s="12" t="s">
        <v>80</v>
      </c>
      <c r="AY565" s="156" t="s">
        <v>158</v>
      </c>
    </row>
    <row r="566" spans="2:65" s="13" customFormat="1" ht="11.25">
      <c r="B566" s="161"/>
      <c r="D566" s="149" t="s">
        <v>171</v>
      </c>
      <c r="E566" s="162" t="s">
        <v>1</v>
      </c>
      <c r="F566" s="163" t="s">
        <v>1723</v>
      </c>
      <c r="H566" s="164">
        <v>31.8</v>
      </c>
      <c r="I566" s="165"/>
      <c r="L566" s="161"/>
      <c r="M566" s="166"/>
      <c r="T566" s="167"/>
      <c r="AT566" s="162" t="s">
        <v>171</v>
      </c>
      <c r="AU566" s="162" t="s">
        <v>90</v>
      </c>
      <c r="AV566" s="13" t="s">
        <v>90</v>
      </c>
      <c r="AW566" s="13" t="s">
        <v>36</v>
      </c>
      <c r="AX566" s="13" t="s">
        <v>80</v>
      </c>
      <c r="AY566" s="162" t="s">
        <v>158</v>
      </c>
    </row>
    <row r="567" spans="2:65" s="14" customFormat="1" ht="11.25">
      <c r="B567" s="168"/>
      <c r="D567" s="149" t="s">
        <v>171</v>
      </c>
      <c r="E567" s="169" t="s">
        <v>1</v>
      </c>
      <c r="F567" s="170" t="s">
        <v>182</v>
      </c>
      <c r="H567" s="171">
        <v>31.8</v>
      </c>
      <c r="I567" s="172"/>
      <c r="L567" s="168"/>
      <c r="M567" s="173"/>
      <c r="T567" s="174"/>
      <c r="AT567" s="169" t="s">
        <v>171</v>
      </c>
      <c r="AU567" s="169" t="s">
        <v>90</v>
      </c>
      <c r="AV567" s="14" t="s">
        <v>165</v>
      </c>
      <c r="AW567" s="14" t="s">
        <v>36</v>
      </c>
      <c r="AX567" s="14" t="s">
        <v>88</v>
      </c>
      <c r="AY567" s="169" t="s">
        <v>158</v>
      </c>
    </row>
    <row r="568" spans="2:65" s="1" customFormat="1" ht="37.9" customHeight="1">
      <c r="B568" s="32"/>
      <c r="C568" s="136" t="s">
        <v>690</v>
      </c>
      <c r="D568" s="136" t="s">
        <v>160</v>
      </c>
      <c r="E568" s="137" t="s">
        <v>653</v>
      </c>
      <c r="F568" s="138" t="s">
        <v>654</v>
      </c>
      <c r="G568" s="139" t="s">
        <v>215</v>
      </c>
      <c r="H568" s="140">
        <v>41.4</v>
      </c>
      <c r="I568" s="141"/>
      <c r="J568" s="142">
        <f>ROUND(I568*H568,2)</f>
        <v>0</v>
      </c>
      <c r="K568" s="138" t="s">
        <v>270</v>
      </c>
      <c r="L568" s="32"/>
      <c r="M568" s="143" t="s">
        <v>1</v>
      </c>
      <c r="N568" s="144" t="s">
        <v>45</v>
      </c>
      <c r="P568" s="145">
        <f>O568*H568</f>
        <v>0</v>
      </c>
      <c r="Q568" s="145">
        <v>1.54</v>
      </c>
      <c r="R568" s="145">
        <f>Q568*H568</f>
        <v>63.756</v>
      </c>
      <c r="S568" s="145">
        <v>0</v>
      </c>
      <c r="T568" s="146">
        <f>S568*H568</f>
        <v>0</v>
      </c>
      <c r="AR568" s="147" t="s">
        <v>165</v>
      </c>
      <c r="AT568" s="147" t="s">
        <v>160</v>
      </c>
      <c r="AU568" s="147" t="s">
        <v>90</v>
      </c>
      <c r="AY568" s="17" t="s">
        <v>158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7" t="s">
        <v>88</v>
      </c>
      <c r="BK568" s="148">
        <f>ROUND(I568*H568,2)</f>
        <v>0</v>
      </c>
      <c r="BL568" s="17" t="s">
        <v>165</v>
      </c>
      <c r="BM568" s="147" t="s">
        <v>1724</v>
      </c>
    </row>
    <row r="569" spans="2:65" s="1" customFormat="1" ht="39">
      <c r="B569" s="32"/>
      <c r="D569" s="149" t="s">
        <v>167</v>
      </c>
      <c r="F569" s="150" t="s">
        <v>656</v>
      </c>
      <c r="I569" s="151"/>
      <c r="L569" s="32"/>
      <c r="M569" s="152"/>
      <c r="T569" s="56"/>
      <c r="AT569" s="17" t="s">
        <v>167</v>
      </c>
      <c r="AU569" s="17" t="s">
        <v>90</v>
      </c>
    </row>
    <row r="570" spans="2:65" s="1" customFormat="1" ht="19.5">
      <c r="B570" s="32"/>
      <c r="D570" s="149" t="s">
        <v>195</v>
      </c>
      <c r="F570" s="175" t="s">
        <v>219</v>
      </c>
      <c r="I570" s="151"/>
      <c r="L570" s="32"/>
      <c r="M570" s="152"/>
      <c r="T570" s="56"/>
      <c r="AT570" s="17" t="s">
        <v>195</v>
      </c>
      <c r="AU570" s="17" t="s">
        <v>90</v>
      </c>
    </row>
    <row r="571" spans="2:65" s="12" customFormat="1" ht="11.25">
      <c r="B571" s="155"/>
      <c r="D571" s="149" t="s">
        <v>171</v>
      </c>
      <c r="E571" s="156" t="s">
        <v>1</v>
      </c>
      <c r="F571" s="157" t="s">
        <v>1465</v>
      </c>
      <c r="H571" s="156" t="s">
        <v>1</v>
      </c>
      <c r="I571" s="158"/>
      <c r="L571" s="155"/>
      <c r="M571" s="159"/>
      <c r="T571" s="160"/>
      <c r="AT571" s="156" t="s">
        <v>171</v>
      </c>
      <c r="AU571" s="156" t="s">
        <v>90</v>
      </c>
      <c r="AV571" s="12" t="s">
        <v>88</v>
      </c>
      <c r="AW571" s="12" t="s">
        <v>36</v>
      </c>
      <c r="AX571" s="12" t="s">
        <v>80</v>
      </c>
      <c r="AY571" s="156" t="s">
        <v>158</v>
      </c>
    </row>
    <row r="572" spans="2:65" s="12" customFormat="1" ht="11.25">
      <c r="B572" s="155"/>
      <c r="D572" s="149" t="s">
        <v>171</v>
      </c>
      <c r="E572" s="156" t="s">
        <v>1</v>
      </c>
      <c r="F572" s="157" t="s">
        <v>1068</v>
      </c>
      <c r="H572" s="156" t="s">
        <v>1</v>
      </c>
      <c r="I572" s="158"/>
      <c r="L572" s="155"/>
      <c r="M572" s="159"/>
      <c r="T572" s="160"/>
      <c r="AT572" s="156" t="s">
        <v>171</v>
      </c>
      <c r="AU572" s="156" t="s">
        <v>90</v>
      </c>
      <c r="AV572" s="12" t="s">
        <v>88</v>
      </c>
      <c r="AW572" s="12" t="s">
        <v>36</v>
      </c>
      <c r="AX572" s="12" t="s">
        <v>80</v>
      </c>
      <c r="AY572" s="156" t="s">
        <v>158</v>
      </c>
    </row>
    <row r="573" spans="2:65" s="13" customFormat="1" ht="11.25">
      <c r="B573" s="161"/>
      <c r="D573" s="149" t="s">
        <v>171</v>
      </c>
      <c r="E573" s="162" t="s">
        <v>1</v>
      </c>
      <c r="F573" s="163" t="s">
        <v>1725</v>
      </c>
      <c r="H573" s="164">
        <v>41.4</v>
      </c>
      <c r="I573" s="165"/>
      <c r="L573" s="161"/>
      <c r="M573" s="166"/>
      <c r="T573" s="167"/>
      <c r="AT573" s="162" t="s">
        <v>171</v>
      </c>
      <c r="AU573" s="162" t="s">
        <v>90</v>
      </c>
      <c r="AV573" s="13" t="s">
        <v>90</v>
      </c>
      <c r="AW573" s="13" t="s">
        <v>36</v>
      </c>
      <c r="AX573" s="13" t="s">
        <v>80</v>
      </c>
      <c r="AY573" s="162" t="s">
        <v>158</v>
      </c>
    </row>
    <row r="574" spans="2:65" s="14" customFormat="1" ht="11.25">
      <c r="B574" s="168"/>
      <c r="D574" s="149" t="s">
        <v>171</v>
      </c>
      <c r="E574" s="169" t="s">
        <v>1</v>
      </c>
      <c r="F574" s="170" t="s">
        <v>182</v>
      </c>
      <c r="H574" s="171">
        <v>41.4</v>
      </c>
      <c r="I574" s="172"/>
      <c r="L574" s="168"/>
      <c r="M574" s="173"/>
      <c r="T574" s="174"/>
      <c r="AT574" s="169" t="s">
        <v>171</v>
      </c>
      <c r="AU574" s="169" t="s">
        <v>90</v>
      </c>
      <c r="AV574" s="14" t="s">
        <v>165</v>
      </c>
      <c r="AW574" s="14" t="s">
        <v>36</v>
      </c>
      <c r="AX574" s="14" t="s">
        <v>88</v>
      </c>
      <c r="AY574" s="169" t="s">
        <v>158</v>
      </c>
    </row>
    <row r="575" spans="2:65" s="1" customFormat="1" ht="44.25" customHeight="1">
      <c r="B575" s="32"/>
      <c r="C575" s="136" t="s">
        <v>698</v>
      </c>
      <c r="D575" s="136" t="s">
        <v>160</v>
      </c>
      <c r="E575" s="137" t="s">
        <v>1726</v>
      </c>
      <c r="F575" s="138" t="s">
        <v>1727</v>
      </c>
      <c r="G575" s="139" t="s">
        <v>215</v>
      </c>
      <c r="H575" s="140">
        <v>7.2</v>
      </c>
      <c r="I575" s="141"/>
      <c r="J575" s="142">
        <f>ROUND(I575*H575,2)</f>
        <v>0</v>
      </c>
      <c r="K575" s="138" t="s">
        <v>270</v>
      </c>
      <c r="L575" s="32"/>
      <c r="M575" s="143" t="s">
        <v>1</v>
      </c>
      <c r="N575" s="144" t="s">
        <v>45</v>
      </c>
      <c r="P575" s="145">
        <f>O575*H575</f>
        <v>0</v>
      </c>
      <c r="Q575" s="145">
        <v>0</v>
      </c>
      <c r="R575" s="145">
        <f>Q575*H575</f>
        <v>0</v>
      </c>
      <c r="S575" s="145">
        <v>0</v>
      </c>
      <c r="T575" s="146">
        <f>S575*H575</f>
        <v>0</v>
      </c>
      <c r="AR575" s="147" t="s">
        <v>165</v>
      </c>
      <c r="AT575" s="147" t="s">
        <v>160</v>
      </c>
      <c r="AU575" s="147" t="s">
        <v>90</v>
      </c>
      <c r="AY575" s="17" t="s">
        <v>158</v>
      </c>
      <c r="BE575" s="148">
        <f>IF(N575="základní",J575,0)</f>
        <v>0</v>
      </c>
      <c r="BF575" s="148">
        <f>IF(N575="snížená",J575,0)</f>
        <v>0</v>
      </c>
      <c r="BG575" s="148">
        <f>IF(N575="zákl. přenesená",J575,0)</f>
        <v>0</v>
      </c>
      <c r="BH575" s="148">
        <f>IF(N575="sníž. přenesená",J575,0)</f>
        <v>0</v>
      </c>
      <c r="BI575" s="148">
        <f>IF(N575="nulová",J575,0)</f>
        <v>0</v>
      </c>
      <c r="BJ575" s="17" t="s">
        <v>88</v>
      </c>
      <c r="BK575" s="148">
        <f>ROUND(I575*H575,2)</f>
        <v>0</v>
      </c>
      <c r="BL575" s="17" t="s">
        <v>165</v>
      </c>
      <c r="BM575" s="147" t="s">
        <v>1728</v>
      </c>
    </row>
    <row r="576" spans="2:65" s="1" customFormat="1" ht="39">
      <c r="B576" s="32"/>
      <c r="D576" s="149" t="s">
        <v>167</v>
      </c>
      <c r="F576" s="150" t="s">
        <v>656</v>
      </c>
      <c r="I576" s="151"/>
      <c r="L576" s="32"/>
      <c r="M576" s="152"/>
      <c r="T576" s="56"/>
      <c r="AT576" s="17" t="s">
        <v>167</v>
      </c>
      <c r="AU576" s="17" t="s">
        <v>90</v>
      </c>
    </row>
    <row r="577" spans="2:65" s="1" customFormat="1" ht="19.5">
      <c r="B577" s="32"/>
      <c r="D577" s="149" t="s">
        <v>195</v>
      </c>
      <c r="F577" s="175" t="s">
        <v>219</v>
      </c>
      <c r="I577" s="151"/>
      <c r="L577" s="32"/>
      <c r="M577" s="152"/>
      <c r="T577" s="56"/>
      <c r="AT577" s="17" t="s">
        <v>195</v>
      </c>
      <c r="AU577" s="17" t="s">
        <v>90</v>
      </c>
    </row>
    <row r="578" spans="2:65" s="12" customFormat="1" ht="11.25">
      <c r="B578" s="155"/>
      <c r="D578" s="149" t="s">
        <v>171</v>
      </c>
      <c r="E578" s="156" t="s">
        <v>1</v>
      </c>
      <c r="F578" s="157" t="s">
        <v>1465</v>
      </c>
      <c r="H578" s="156" t="s">
        <v>1</v>
      </c>
      <c r="I578" s="158"/>
      <c r="L578" s="155"/>
      <c r="M578" s="159"/>
      <c r="T578" s="160"/>
      <c r="AT578" s="156" t="s">
        <v>171</v>
      </c>
      <c r="AU578" s="156" t="s">
        <v>90</v>
      </c>
      <c r="AV578" s="12" t="s">
        <v>88</v>
      </c>
      <c r="AW578" s="12" t="s">
        <v>36</v>
      </c>
      <c r="AX578" s="12" t="s">
        <v>80</v>
      </c>
      <c r="AY578" s="156" t="s">
        <v>158</v>
      </c>
    </row>
    <row r="579" spans="2:65" s="12" customFormat="1" ht="11.25">
      <c r="B579" s="155"/>
      <c r="D579" s="149" t="s">
        <v>171</v>
      </c>
      <c r="E579" s="156" t="s">
        <v>1</v>
      </c>
      <c r="F579" s="157" t="s">
        <v>1068</v>
      </c>
      <c r="H579" s="156" t="s">
        <v>1</v>
      </c>
      <c r="I579" s="158"/>
      <c r="L579" s="155"/>
      <c r="M579" s="159"/>
      <c r="T579" s="160"/>
      <c r="AT579" s="156" t="s">
        <v>171</v>
      </c>
      <c r="AU579" s="156" t="s">
        <v>90</v>
      </c>
      <c r="AV579" s="12" t="s">
        <v>88</v>
      </c>
      <c r="AW579" s="12" t="s">
        <v>36</v>
      </c>
      <c r="AX579" s="12" t="s">
        <v>80</v>
      </c>
      <c r="AY579" s="156" t="s">
        <v>158</v>
      </c>
    </row>
    <row r="580" spans="2:65" s="13" customFormat="1" ht="11.25">
      <c r="B580" s="161"/>
      <c r="D580" s="149" t="s">
        <v>171</v>
      </c>
      <c r="E580" s="162" t="s">
        <v>1</v>
      </c>
      <c r="F580" s="163" t="s">
        <v>1729</v>
      </c>
      <c r="H580" s="164">
        <v>7.2</v>
      </c>
      <c r="I580" s="165"/>
      <c r="L580" s="161"/>
      <c r="M580" s="166"/>
      <c r="T580" s="167"/>
      <c r="AT580" s="162" t="s">
        <v>171</v>
      </c>
      <c r="AU580" s="162" t="s">
        <v>90</v>
      </c>
      <c r="AV580" s="13" t="s">
        <v>90</v>
      </c>
      <c r="AW580" s="13" t="s">
        <v>36</v>
      </c>
      <c r="AX580" s="13" t="s">
        <v>80</v>
      </c>
      <c r="AY580" s="162" t="s">
        <v>158</v>
      </c>
    </row>
    <row r="581" spans="2:65" s="14" customFormat="1" ht="11.25">
      <c r="B581" s="168"/>
      <c r="D581" s="149" t="s">
        <v>171</v>
      </c>
      <c r="E581" s="169" t="s">
        <v>1</v>
      </c>
      <c r="F581" s="170" t="s">
        <v>182</v>
      </c>
      <c r="H581" s="171">
        <v>7.2</v>
      </c>
      <c r="I581" s="172"/>
      <c r="L581" s="168"/>
      <c r="M581" s="173"/>
      <c r="T581" s="174"/>
      <c r="AT581" s="169" t="s">
        <v>171</v>
      </c>
      <c r="AU581" s="169" t="s">
        <v>90</v>
      </c>
      <c r="AV581" s="14" t="s">
        <v>165</v>
      </c>
      <c r="AW581" s="14" t="s">
        <v>36</v>
      </c>
      <c r="AX581" s="14" t="s">
        <v>88</v>
      </c>
      <c r="AY581" s="169" t="s">
        <v>158</v>
      </c>
    </row>
    <row r="582" spans="2:65" s="1" customFormat="1" ht="16.5" customHeight="1">
      <c r="B582" s="32"/>
      <c r="C582" s="136" t="s">
        <v>706</v>
      </c>
      <c r="D582" s="136" t="s">
        <v>160</v>
      </c>
      <c r="E582" s="137" t="s">
        <v>1730</v>
      </c>
      <c r="F582" s="138" t="s">
        <v>1731</v>
      </c>
      <c r="G582" s="139" t="s">
        <v>163</v>
      </c>
      <c r="H582" s="140">
        <v>136.6</v>
      </c>
      <c r="I582" s="141"/>
      <c r="J582" s="142">
        <f>ROUND(I582*H582,2)</f>
        <v>0</v>
      </c>
      <c r="K582" s="138" t="s">
        <v>270</v>
      </c>
      <c r="L582" s="32"/>
      <c r="M582" s="143" t="s">
        <v>1</v>
      </c>
      <c r="N582" s="144" t="s">
        <v>45</v>
      </c>
      <c r="P582" s="145">
        <f>O582*H582</f>
        <v>0</v>
      </c>
      <c r="Q582" s="145">
        <v>0.63400000000000001</v>
      </c>
      <c r="R582" s="145">
        <f>Q582*H582</f>
        <v>86.604399999999998</v>
      </c>
      <c r="S582" s="145">
        <v>0</v>
      </c>
      <c r="T582" s="146">
        <f>S582*H582</f>
        <v>0</v>
      </c>
      <c r="AR582" s="147" t="s">
        <v>165</v>
      </c>
      <c r="AT582" s="147" t="s">
        <v>160</v>
      </c>
      <c r="AU582" s="147" t="s">
        <v>90</v>
      </c>
      <c r="AY582" s="17" t="s">
        <v>158</v>
      </c>
      <c r="BE582" s="148">
        <f>IF(N582="základní",J582,0)</f>
        <v>0</v>
      </c>
      <c r="BF582" s="148">
        <f>IF(N582="snížená",J582,0)</f>
        <v>0</v>
      </c>
      <c r="BG582" s="148">
        <f>IF(N582="zákl. přenesená",J582,0)</f>
        <v>0</v>
      </c>
      <c r="BH582" s="148">
        <f>IF(N582="sníž. přenesená",J582,0)</f>
        <v>0</v>
      </c>
      <c r="BI582" s="148">
        <f>IF(N582="nulová",J582,0)</f>
        <v>0</v>
      </c>
      <c r="BJ582" s="17" t="s">
        <v>88</v>
      </c>
      <c r="BK582" s="148">
        <f>ROUND(I582*H582,2)</f>
        <v>0</v>
      </c>
      <c r="BL582" s="17" t="s">
        <v>165</v>
      </c>
      <c r="BM582" s="147" t="s">
        <v>1732</v>
      </c>
    </row>
    <row r="583" spans="2:65" s="1" customFormat="1" ht="68.25">
      <c r="B583" s="32"/>
      <c r="D583" s="149" t="s">
        <v>195</v>
      </c>
      <c r="F583" s="175" t="s">
        <v>1733</v>
      </c>
      <c r="I583" s="151"/>
      <c r="L583" s="32"/>
      <c r="M583" s="152"/>
      <c r="T583" s="56"/>
      <c r="AT583" s="17" t="s">
        <v>195</v>
      </c>
      <c r="AU583" s="17" t="s">
        <v>90</v>
      </c>
    </row>
    <row r="584" spans="2:65" s="12" customFormat="1" ht="11.25">
      <c r="B584" s="155"/>
      <c r="D584" s="149" t="s">
        <v>171</v>
      </c>
      <c r="E584" s="156" t="s">
        <v>1</v>
      </c>
      <c r="F584" s="157" t="s">
        <v>1734</v>
      </c>
      <c r="H584" s="156" t="s">
        <v>1</v>
      </c>
      <c r="I584" s="158"/>
      <c r="L584" s="155"/>
      <c r="M584" s="159"/>
      <c r="T584" s="160"/>
      <c r="AT584" s="156" t="s">
        <v>171</v>
      </c>
      <c r="AU584" s="156" t="s">
        <v>90</v>
      </c>
      <c r="AV584" s="12" t="s">
        <v>88</v>
      </c>
      <c r="AW584" s="12" t="s">
        <v>36</v>
      </c>
      <c r="AX584" s="12" t="s">
        <v>80</v>
      </c>
      <c r="AY584" s="156" t="s">
        <v>158</v>
      </c>
    </row>
    <row r="585" spans="2:65" s="12" customFormat="1" ht="22.5">
      <c r="B585" s="155"/>
      <c r="D585" s="149" t="s">
        <v>171</v>
      </c>
      <c r="E585" s="156" t="s">
        <v>1</v>
      </c>
      <c r="F585" s="157" t="s">
        <v>1735</v>
      </c>
      <c r="H585" s="156" t="s">
        <v>1</v>
      </c>
      <c r="I585" s="158"/>
      <c r="L585" s="155"/>
      <c r="M585" s="159"/>
      <c r="T585" s="160"/>
      <c r="AT585" s="156" t="s">
        <v>171</v>
      </c>
      <c r="AU585" s="156" t="s">
        <v>90</v>
      </c>
      <c r="AV585" s="12" t="s">
        <v>88</v>
      </c>
      <c r="AW585" s="12" t="s">
        <v>36</v>
      </c>
      <c r="AX585" s="12" t="s">
        <v>80</v>
      </c>
      <c r="AY585" s="156" t="s">
        <v>158</v>
      </c>
    </row>
    <row r="586" spans="2:65" s="13" customFormat="1" ht="11.25">
      <c r="B586" s="161"/>
      <c r="D586" s="149" t="s">
        <v>171</v>
      </c>
      <c r="E586" s="162" t="s">
        <v>1</v>
      </c>
      <c r="F586" s="163" t="s">
        <v>1736</v>
      </c>
      <c r="H586" s="164">
        <v>136.6</v>
      </c>
      <c r="I586" s="165"/>
      <c r="L586" s="161"/>
      <c r="M586" s="166"/>
      <c r="T586" s="167"/>
      <c r="AT586" s="162" t="s">
        <v>171</v>
      </c>
      <c r="AU586" s="162" t="s">
        <v>90</v>
      </c>
      <c r="AV586" s="13" t="s">
        <v>90</v>
      </c>
      <c r="AW586" s="13" t="s">
        <v>36</v>
      </c>
      <c r="AX586" s="13" t="s">
        <v>80</v>
      </c>
      <c r="AY586" s="162" t="s">
        <v>158</v>
      </c>
    </row>
    <row r="587" spans="2:65" s="14" customFormat="1" ht="11.25">
      <c r="B587" s="168"/>
      <c r="D587" s="149" t="s">
        <v>171</v>
      </c>
      <c r="E587" s="169" t="s">
        <v>1</v>
      </c>
      <c r="F587" s="170" t="s">
        <v>182</v>
      </c>
      <c r="H587" s="171">
        <v>136.6</v>
      </c>
      <c r="I587" s="172"/>
      <c r="L587" s="168"/>
      <c r="M587" s="173"/>
      <c r="T587" s="174"/>
      <c r="AT587" s="169" t="s">
        <v>171</v>
      </c>
      <c r="AU587" s="169" t="s">
        <v>90</v>
      </c>
      <c r="AV587" s="14" t="s">
        <v>165</v>
      </c>
      <c r="AW587" s="14" t="s">
        <v>36</v>
      </c>
      <c r="AX587" s="14" t="s">
        <v>88</v>
      </c>
      <c r="AY587" s="169" t="s">
        <v>158</v>
      </c>
    </row>
    <row r="588" spans="2:65" s="11" customFormat="1" ht="22.9" customHeight="1">
      <c r="B588" s="124"/>
      <c r="D588" s="125" t="s">
        <v>79</v>
      </c>
      <c r="E588" s="134" t="s">
        <v>157</v>
      </c>
      <c r="F588" s="134" t="s">
        <v>1737</v>
      </c>
      <c r="I588" s="127"/>
      <c r="J588" s="135">
        <f>BK588</f>
        <v>0</v>
      </c>
      <c r="L588" s="124"/>
      <c r="M588" s="129"/>
      <c r="P588" s="130">
        <f>SUM(P589:P619)</f>
        <v>0</v>
      </c>
      <c r="R588" s="130">
        <f>SUM(R589:R619)</f>
        <v>0</v>
      </c>
      <c r="T588" s="131">
        <f>SUM(T589:T619)</f>
        <v>0</v>
      </c>
      <c r="AR588" s="125" t="s">
        <v>88</v>
      </c>
      <c r="AT588" s="132" t="s">
        <v>79</v>
      </c>
      <c r="AU588" s="132" t="s">
        <v>88</v>
      </c>
      <c r="AY588" s="125" t="s">
        <v>158</v>
      </c>
      <c r="BK588" s="133">
        <f>SUM(BK589:BK619)</f>
        <v>0</v>
      </c>
    </row>
    <row r="589" spans="2:65" s="1" customFormat="1" ht="24.2" customHeight="1">
      <c r="B589" s="32"/>
      <c r="C589" s="136" t="s">
        <v>714</v>
      </c>
      <c r="D589" s="136" t="s">
        <v>160</v>
      </c>
      <c r="E589" s="137" t="s">
        <v>1738</v>
      </c>
      <c r="F589" s="138" t="s">
        <v>1739</v>
      </c>
      <c r="G589" s="139" t="s">
        <v>163</v>
      </c>
      <c r="H589" s="140">
        <v>206</v>
      </c>
      <c r="I589" s="141"/>
      <c r="J589" s="142">
        <f>ROUND(I589*H589,2)</f>
        <v>0</v>
      </c>
      <c r="K589" s="138" t="s">
        <v>270</v>
      </c>
      <c r="L589" s="32"/>
      <c r="M589" s="143" t="s">
        <v>1</v>
      </c>
      <c r="N589" s="144" t="s">
        <v>45</v>
      </c>
      <c r="P589" s="145">
        <f>O589*H589</f>
        <v>0</v>
      </c>
      <c r="Q589" s="145">
        <v>0</v>
      </c>
      <c r="R589" s="145">
        <f>Q589*H589</f>
        <v>0</v>
      </c>
      <c r="S589" s="145">
        <v>0</v>
      </c>
      <c r="T589" s="146">
        <f>S589*H589</f>
        <v>0</v>
      </c>
      <c r="AR589" s="147" t="s">
        <v>165</v>
      </c>
      <c r="AT589" s="147" t="s">
        <v>160</v>
      </c>
      <c r="AU589" s="147" t="s">
        <v>90</v>
      </c>
      <c r="AY589" s="17" t="s">
        <v>158</v>
      </c>
      <c r="BE589" s="148">
        <f>IF(N589="základní",J589,0)</f>
        <v>0</v>
      </c>
      <c r="BF589" s="148">
        <f>IF(N589="snížená",J589,0)</f>
        <v>0</v>
      </c>
      <c r="BG589" s="148">
        <f>IF(N589="zákl. přenesená",J589,0)</f>
        <v>0</v>
      </c>
      <c r="BH589" s="148">
        <f>IF(N589="sníž. přenesená",J589,0)</f>
        <v>0</v>
      </c>
      <c r="BI589" s="148">
        <f>IF(N589="nulová",J589,0)</f>
        <v>0</v>
      </c>
      <c r="BJ589" s="17" t="s">
        <v>88</v>
      </c>
      <c r="BK589" s="148">
        <f>ROUND(I589*H589,2)</f>
        <v>0</v>
      </c>
      <c r="BL589" s="17" t="s">
        <v>165</v>
      </c>
      <c r="BM589" s="147" t="s">
        <v>1740</v>
      </c>
    </row>
    <row r="590" spans="2:65" s="1" customFormat="1" ht="19.5">
      <c r="B590" s="32"/>
      <c r="D590" s="149" t="s">
        <v>167</v>
      </c>
      <c r="F590" s="150" t="s">
        <v>1741</v>
      </c>
      <c r="I590" s="151"/>
      <c r="L590" s="32"/>
      <c r="M590" s="152"/>
      <c r="T590" s="56"/>
      <c r="AT590" s="17" t="s">
        <v>167</v>
      </c>
      <c r="AU590" s="17" t="s">
        <v>90</v>
      </c>
    </row>
    <row r="591" spans="2:65" s="1" customFormat="1" ht="19.5">
      <c r="B591" s="32"/>
      <c r="D591" s="149" t="s">
        <v>195</v>
      </c>
      <c r="F591" s="175" t="s">
        <v>219</v>
      </c>
      <c r="I591" s="151"/>
      <c r="L591" s="32"/>
      <c r="M591" s="152"/>
      <c r="T591" s="56"/>
      <c r="AT591" s="17" t="s">
        <v>195</v>
      </c>
      <c r="AU591" s="17" t="s">
        <v>90</v>
      </c>
    </row>
    <row r="592" spans="2:65" s="12" customFormat="1" ht="11.25">
      <c r="B592" s="155"/>
      <c r="D592" s="149" t="s">
        <v>171</v>
      </c>
      <c r="E592" s="156" t="s">
        <v>1</v>
      </c>
      <c r="F592" s="157" t="s">
        <v>1742</v>
      </c>
      <c r="H592" s="156" t="s">
        <v>1</v>
      </c>
      <c r="I592" s="158"/>
      <c r="L592" s="155"/>
      <c r="M592" s="159"/>
      <c r="T592" s="160"/>
      <c r="AT592" s="156" t="s">
        <v>171</v>
      </c>
      <c r="AU592" s="156" t="s">
        <v>90</v>
      </c>
      <c r="AV592" s="12" t="s">
        <v>88</v>
      </c>
      <c r="AW592" s="12" t="s">
        <v>36</v>
      </c>
      <c r="AX592" s="12" t="s">
        <v>80</v>
      </c>
      <c r="AY592" s="156" t="s">
        <v>158</v>
      </c>
    </row>
    <row r="593" spans="2:65" s="12" customFormat="1" ht="11.25">
      <c r="B593" s="155"/>
      <c r="D593" s="149" t="s">
        <v>171</v>
      </c>
      <c r="E593" s="156" t="s">
        <v>1</v>
      </c>
      <c r="F593" s="157" t="s">
        <v>1743</v>
      </c>
      <c r="H593" s="156" t="s">
        <v>1</v>
      </c>
      <c r="I593" s="158"/>
      <c r="L593" s="155"/>
      <c r="M593" s="159"/>
      <c r="T593" s="160"/>
      <c r="AT593" s="156" t="s">
        <v>171</v>
      </c>
      <c r="AU593" s="156" t="s">
        <v>90</v>
      </c>
      <c r="AV593" s="12" t="s">
        <v>88</v>
      </c>
      <c r="AW593" s="12" t="s">
        <v>36</v>
      </c>
      <c r="AX593" s="12" t="s">
        <v>80</v>
      </c>
      <c r="AY593" s="156" t="s">
        <v>158</v>
      </c>
    </row>
    <row r="594" spans="2:65" s="12" customFormat="1" ht="11.25">
      <c r="B594" s="155"/>
      <c r="D594" s="149" t="s">
        <v>171</v>
      </c>
      <c r="E594" s="156" t="s">
        <v>1</v>
      </c>
      <c r="F594" s="157" t="s">
        <v>1744</v>
      </c>
      <c r="H594" s="156" t="s">
        <v>1</v>
      </c>
      <c r="I594" s="158"/>
      <c r="L594" s="155"/>
      <c r="M594" s="159"/>
      <c r="T594" s="160"/>
      <c r="AT594" s="156" t="s">
        <v>171</v>
      </c>
      <c r="AU594" s="156" t="s">
        <v>90</v>
      </c>
      <c r="AV594" s="12" t="s">
        <v>88</v>
      </c>
      <c r="AW594" s="12" t="s">
        <v>36</v>
      </c>
      <c r="AX594" s="12" t="s">
        <v>80</v>
      </c>
      <c r="AY594" s="156" t="s">
        <v>158</v>
      </c>
    </row>
    <row r="595" spans="2:65" s="13" customFormat="1" ht="11.25">
      <c r="B595" s="161"/>
      <c r="D595" s="149" t="s">
        <v>171</v>
      </c>
      <c r="E595" s="162" t="s">
        <v>1</v>
      </c>
      <c r="F595" s="163" t="s">
        <v>1745</v>
      </c>
      <c r="H595" s="164">
        <v>206</v>
      </c>
      <c r="I595" s="165"/>
      <c r="L595" s="161"/>
      <c r="M595" s="166"/>
      <c r="T595" s="167"/>
      <c r="AT595" s="162" t="s">
        <v>171</v>
      </c>
      <c r="AU595" s="162" t="s">
        <v>90</v>
      </c>
      <c r="AV595" s="13" t="s">
        <v>90</v>
      </c>
      <c r="AW595" s="13" t="s">
        <v>36</v>
      </c>
      <c r="AX595" s="13" t="s">
        <v>80</v>
      </c>
      <c r="AY595" s="162" t="s">
        <v>158</v>
      </c>
    </row>
    <row r="596" spans="2:65" s="14" customFormat="1" ht="11.25">
      <c r="B596" s="168"/>
      <c r="D596" s="149" t="s">
        <v>171</v>
      </c>
      <c r="E596" s="169" t="s">
        <v>1</v>
      </c>
      <c r="F596" s="170" t="s">
        <v>182</v>
      </c>
      <c r="H596" s="171">
        <v>206</v>
      </c>
      <c r="I596" s="172"/>
      <c r="L596" s="168"/>
      <c r="M596" s="173"/>
      <c r="T596" s="174"/>
      <c r="AT596" s="169" t="s">
        <v>171</v>
      </c>
      <c r="AU596" s="169" t="s">
        <v>90</v>
      </c>
      <c r="AV596" s="14" t="s">
        <v>165</v>
      </c>
      <c r="AW596" s="14" t="s">
        <v>36</v>
      </c>
      <c r="AX596" s="14" t="s">
        <v>88</v>
      </c>
      <c r="AY596" s="169" t="s">
        <v>158</v>
      </c>
    </row>
    <row r="597" spans="2:65" s="1" customFormat="1" ht="24.2" customHeight="1">
      <c r="B597" s="32"/>
      <c r="C597" s="136" t="s">
        <v>722</v>
      </c>
      <c r="D597" s="136" t="s">
        <v>160</v>
      </c>
      <c r="E597" s="137" t="s">
        <v>1746</v>
      </c>
      <c r="F597" s="138" t="s">
        <v>1747</v>
      </c>
      <c r="G597" s="139" t="s">
        <v>163</v>
      </c>
      <c r="H597" s="140">
        <v>247.2</v>
      </c>
      <c r="I597" s="141"/>
      <c r="J597" s="142">
        <f>ROUND(I597*H597,2)</f>
        <v>0</v>
      </c>
      <c r="K597" s="138" t="s">
        <v>270</v>
      </c>
      <c r="L597" s="32"/>
      <c r="M597" s="143" t="s">
        <v>1</v>
      </c>
      <c r="N597" s="144" t="s">
        <v>45</v>
      </c>
      <c r="P597" s="145">
        <f>O597*H597</f>
        <v>0</v>
      </c>
      <c r="Q597" s="145">
        <v>0</v>
      </c>
      <c r="R597" s="145">
        <f>Q597*H597</f>
        <v>0</v>
      </c>
      <c r="S597" s="145">
        <v>0</v>
      </c>
      <c r="T597" s="146">
        <f>S597*H597</f>
        <v>0</v>
      </c>
      <c r="AR597" s="147" t="s">
        <v>165</v>
      </c>
      <c r="AT597" s="147" t="s">
        <v>160</v>
      </c>
      <c r="AU597" s="147" t="s">
        <v>90</v>
      </c>
      <c r="AY597" s="17" t="s">
        <v>158</v>
      </c>
      <c r="BE597" s="148">
        <f>IF(N597="základní",J597,0)</f>
        <v>0</v>
      </c>
      <c r="BF597" s="148">
        <f>IF(N597="snížená",J597,0)</f>
        <v>0</v>
      </c>
      <c r="BG597" s="148">
        <f>IF(N597="zákl. přenesená",J597,0)</f>
        <v>0</v>
      </c>
      <c r="BH597" s="148">
        <f>IF(N597="sníž. přenesená",J597,0)</f>
        <v>0</v>
      </c>
      <c r="BI597" s="148">
        <f>IF(N597="nulová",J597,0)</f>
        <v>0</v>
      </c>
      <c r="BJ597" s="17" t="s">
        <v>88</v>
      </c>
      <c r="BK597" s="148">
        <f>ROUND(I597*H597,2)</f>
        <v>0</v>
      </c>
      <c r="BL597" s="17" t="s">
        <v>165</v>
      </c>
      <c r="BM597" s="147" t="s">
        <v>1748</v>
      </c>
    </row>
    <row r="598" spans="2:65" s="1" customFormat="1" ht="19.5">
      <c r="B598" s="32"/>
      <c r="D598" s="149" t="s">
        <v>195</v>
      </c>
      <c r="F598" s="175" t="s">
        <v>219</v>
      </c>
      <c r="I598" s="151"/>
      <c r="L598" s="32"/>
      <c r="M598" s="152"/>
      <c r="T598" s="56"/>
      <c r="AT598" s="17" t="s">
        <v>195</v>
      </c>
      <c r="AU598" s="17" t="s">
        <v>90</v>
      </c>
    </row>
    <row r="599" spans="2:65" s="12" customFormat="1" ht="11.25">
      <c r="B599" s="155"/>
      <c r="D599" s="149" t="s">
        <v>171</v>
      </c>
      <c r="E599" s="156" t="s">
        <v>1</v>
      </c>
      <c r="F599" s="157" t="s">
        <v>1742</v>
      </c>
      <c r="H599" s="156" t="s">
        <v>1</v>
      </c>
      <c r="I599" s="158"/>
      <c r="L599" s="155"/>
      <c r="M599" s="159"/>
      <c r="T599" s="160"/>
      <c r="AT599" s="156" t="s">
        <v>171</v>
      </c>
      <c r="AU599" s="156" t="s">
        <v>90</v>
      </c>
      <c r="AV599" s="12" t="s">
        <v>88</v>
      </c>
      <c r="AW599" s="12" t="s">
        <v>36</v>
      </c>
      <c r="AX599" s="12" t="s">
        <v>80</v>
      </c>
      <c r="AY599" s="156" t="s">
        <v>158</v>
      </c>
    </row>
    <row r="600" spans="2:65" s="12" customFormat="1" ht="11.25">
      <c r="B600" s="155"/>
      <c r="D600" s="149" t="s">
        <v>171</v>
      </c>
      <c r="E600" s="156" t="s">
        <v>1</v>
      </c>
      <c r="F600" s="157" t="s">
        <v>1743</v>
      </c>
      <c r="H600" s="156" t="s">
        <v>1</v>
      </c>
      <c r="I600" s="158"/>
      <c r="L600" s="155"/>
      <c r="M600" s="159"/>
      <c r="T600" s="160"/>
      <c r="AT600" s="156" t="s">
        <v>171</v>
      </c>
      <c r="AU600" s="156" t="s">
        <v>90</v>
      </c>
      <c r="AV600" s="12" t="s">
        <v>88</v>
      </c>
      <c r="AW600" s="12" t="s">
        <v>36</v>
      </c>
      <c r="AX600" s="12" t="s">
        <v>80</v>
      </c>
      <c r="AY600" s="156" t="s">
        <v>158</v>
      </c>
    </row>
    <row r="601" spans="2:65" s="12" customFormat="1" ht="11.25">
      <c r="B601" s="155"/>
      <c r="D601" s="149" t="s">
        <v>171</v>
      </c>
      <c r="E601" s="156" t="s">
        <v>1</v>
      </c>
      <c r="F601" s="157" t="s">
        <v>1749</v>
      </c>
      <c r="H601" s="156" t="s">
        <v>1</v>
      </c>
      <c r="I601" s="158"/>
      <c r="L601" s="155"/>
      <c r="M601" s="159"/>
      <c r="T601" s="160"/>
      <c r="AT601" s="156" t="s">
        <v>171</v>
      </c>
      <c r="AU601" s="156" t="s">
        <v>90</v>
      </c>
      <c r="AV601" s="12" t="s">
        <v>88</v>
      </c>
      <c r="AW601" s="12" t="s">
        <v>36</v>
      </c>
      <c r="AX601" s="12" t="s">
        <v>80</v>
      </c>
      <c r="AY601" s="156" t="s">
        <v>158</v>
      </c>
    </row>
    <row r="602" spans="2:65" s="13" customFormat="1" ht="11.25">
      <c r="B602" s="161"/>
      <c r="D602" s="149" t="s">
        <v>171</v>
      </c>
      <c r="E602" s="162" t="s">
        <v>1</v>
      </c>
      <c r="F602" s="163" t="s">
        <v>1750</v>
      </c>
      <c r="H602" s="164">
        <v>247.2</v>
      </c>
      <c r="I602" s="165"/>
      <c r="L602" s="161"/>
      <c r="M602" s="166"/>
      <c r="T602" s="167"/>
      <c r="AT602" s="162" t="s">
        <v>171</v>
      </c>
      <c r="AU602" s="162" t="s">
        <v>90</v>
      </c>
      <c r="AV602" s="13" t="s">
        <v>90</v>
      </c>
      <c r="AW602" s="13" t="s">
        <v>36</v>
      </c>
      <c r="AX602" s="13" t="s">
        <v>80</v>
      </c>
      <c r="AY602" s="162" t="s">
        <v>158</v>
      </c>
    </row>
    <row r="603" spans="2:65" s="14" customFormat="1" ht="11.25">
      <c r="B603" s="168"/>
      <c r="D603" s="149" t="s">
        <v>171</v>
      </c>
      <c r="E603" s="169" t="s">
        <v>1</v>
      </c>
      <c r="F603" s="170" t="s">
        <v>182</v>
      </c>
      <c r="H603" s="171">
        <v>247.2</v>
      </c>
      <c r="I603" s="172"/>
      <c r="L603" s="168"/>
      <c r="M603" s="173"/>
      <c r="T603" s="174"/>
      <c r="AT603" s="169" t="s">
        <v>171</v>
      </c>
      <c r="AU603" s="169" t="s">
        <v>90</v>
      </c>
      <c r="AV603" s="14" t="s">
        <v>165</v>
      </c>
      <c r="AW603" s="14" t="s">
        <v>36</v>
      </c>
      <c r="AX603" s="14" t="s">
        <v>88</v>
      </c>
      <c r="AY603" s="169" t="s">
        <v>158</v>
      </c>
    </row>
    <row r="604" spans="2:65" s="1" customFormat="1" ht="24.2" customHeight="1">
      <c r="B604" s="32"/>
      <c r="C604" s="136" t="s">
        <v>727</v>
      </c>
      <c r="D604" s="136" t="s">
        <v>160</v>
      </c>
      <c r="E604" s="137" t="s">
        <v>1751</v>
      </c>
      <c r="F604" s="138" t="s">
        <v>1752</v>
      </c>
      <c r="G604" s="139" t="s">
        <v>163</v>
      </c>
      <c r="H604" s="140">
        <v>61.2</v>
      </c>
      <c r="I604" s="141"/>
      <c r="J604" s="142">
        <f>ROUND(I604*H604,2)</f>
        <v>0</v>
      </c>
      <c r="K604" s="138" t="s">
        <v>270</v>
      </c>
      <c r="L604" s="32"/>
      <c r="M604" s="143" t="s">
        <v>1</v>
      </c>
      <c r="N604" s="144" t="s">
        <v>45</v>
      </c>
      <c r="P604" s="145">
        <f>O604*H604</f>
        <v>0</v>
      </c>
      <c r="Q604" s="145">
        <v>0</v>
      </c>
      <c r="R604" s="145">
        <f>Q604*H604</f>
        <v>0</v>
      </c>
      <c r="S604" s="145">
        <v>0</v>
      </c>
      <c r="T604" s="146">
        <f>S604*H604</f>
        <v>0</v>
      </c>
      <c r="AR604" s="147" t="s">
        <v>165</v>
      </c>
      <c r="AT604" s="147" t="s">
        <v>160</v>
      </c>
      <c r="AU604" s="147" t="s">
        <v>90</v>
      </c>
      <c r="AY604" s="17" t="s">
        <v>158</v>
      </c>
      <c r="BE604" s="148">
        <f>IF(N604="základní",J604,0)</f>
        <v>0</v>
      </c>
      <c r="BF604" s="148">
        <f>IF(N604="snížená",J604,0)</f>
        <v>0</v>
      </c>
      <c r="BG604" s="148">
        <f>IF(N604="zákl. přenesená",J604,0)</f>
        <v>0</v>
      </c>
      <c r="BH604" s="148">
        <f>IF(N604="sníž. přenesená",J604,0)</f>
        <v>0</v>
      </c>
      <c r="BI604" s="148">
        <f>IF(N604="nulová",J604,0)</f>
        <v>0</v>
      </c>
      <c r="BJ604" s="17" t="s">
        <v>88</v>
      </c>
      <c r="BK604" s="148">
        <f>ROUND(I604*H604,2)</f>
        <v>0</v>
      </c>
      <c r="BL604" s="17" t="s">
        <v>165</v>
      </c>
      <c r="BM604" s="147" t="s">
        <v>1753</v>
      </c>
    </row>
    <row r="605" spans="2:65" s="1" customFormat="1" ht="19.5">
      <c r="B605" s="32"/>
      <c r="D605" s="149" t="s">
        <v>195</v>
      </c>
      <c r="F605" s="175" t="s">
        <v>219</v>
      </c>
      <c r="I605" s="151"/>
      <c r="L605" s="32"/>
      <c r="M605" s="152"/>
      <c r="T605" s="56"/>
      <c r="AT605" s="17" t="s">
        <v>195</v>
      </c>
      <c r="AU605" s="17" t="s">
        <v>90</v>
      </c>
    </row>
    <row r="606" spans="2:65" s="12" customFormat="1" ht="11.25">
      <c r="B606" s="155"/>
      <c r="D606" s="149" t="s">
        <v>171</v>
      </c>
      <c r="E606" s="156" t="s">
        <v>1</v>
      </c>
      <c r="F606" s="157" t="s">
        <v>1742</v>
      </c>
      <c r="H606" s="156" t="s">
        <v>1</v>
      </c>
      <c r="I606" s="158"/>
      <c r="L606" s="155"/>
      <c r="M606" s="159"/>
      <c r="T606" s="160"/>
      <c r="AT606" s="156" t="s">
        <v>171</v>
      </c>
      <c r="AU606" s="156" t="s">
        <v>90</v>
      </c>
      <c r="AV606" s="12" t="s">
        <v>88</v>
      </c>
      <c r="AW606" s="12" t="s">
        <v>36</v>
      </c>
      <c r="AX606" s="12" t="s">
        <v>80</v>
      </c>
      <c r="AY606" s="156" t="s">
        <v>158</v>
      </c>
    </row>
    <row r="607" spans="2:65" s="12" customFormat="1" ht="11.25">
      <c r="B607" s="155"/>
      <c r="D607" s="149" t="s">
        <v>171</v>
      </c>
      <c r="E607" s="156" t="s">
        <v>1</v>
      </c>
      <c r="F607" s="157" t="s">
        <v>1743</v>
      </c>
      <c r="H607" s="156" t="s">
        <v>1</v>
      </c>
      <c r="I607" s="158"/>
      <c r="L607" s="155"/>
      <c r="M607" s="159"/>
      <c r="T607" s="160"/>
      <c r="AT607" s="156" t="s">
        <v>171</v>
      </c>
      <c r="AU607" s="156" t="s">
        <v>90</v>
      </c>
      <c r="AV607" s="12" t="s">
        <v>88</v>
      </c>
      <c r="AW607" s="12" t="s">
        <v>36</v>
      </c>
      <c r="AX607" s="12" t="s">
        <v>80</v>
      </c>
      <c r="AY607" s="156" t="s">
        <v>158</v>
      </c>
    </row>
    <row r="608" spans="2:65" s="12" customFormat="1" ht="11.25">
      <c r="B608" s="155"/>
      <c r="D608" s="149" t="s">
        <v>171</v>
      </c>
      <c r="E608" s="156" t="s">
        <v>1</v>
      </c>
      <c r="F608" s="157" t="s">
        <v>1754</v>
      </c>
      <c r="H608" s="156" t="s">
        <v>1</v>
      </c>
      <c r="I608" s="158"/>
      <c r="L608" s="155"/>
      <c r="M608" s="159"/>
      <c r="T608" s="160"/>
      <c r="AT608" s="156" t="s">
        <v>171</v>
      </c>
      <c r="AU608" s="156" t="s">
        <v>90</v>
      </c>
      <c r="AV608" s="12" t="s">
        <v>88</v>
      </c>
      <c r="AW608" s="12" t="s">
        <v>36</v>
      </c>
      <c r="AX608" s="12" t="s">
        <v>80</v>
      </c>
      <c r="AY608" s="156" t="s">
        <v>158</v>
      </c>
    </row>
    <row r="609" spans="2:65" s="13" customFormat="1" ht="11.25">
      <c r="B609" s="161"/>
      <c r="D609" s="149" t="s">
        <v>171</v>
      </c>
      <c r="E609" s="162" t="s">
        <v>1</v>
      </c>
      <c r="F609" s="163" t="s">
        <v>1755</v>
      </c>
      <c r="H609" s="164">
        <v>61.2</v>
      </c>
      <c r="I609" s="165"/>
      <c r="L609" s="161"/>
      <c r="M609" s="166"/>
      <c r="T609" s="167"/>
      <c r="AT609" s="162" t="s">
        <v>171</v>
      </c>
      <c r="AU609" s="162" t="s">
        <v>90</v>
      </c>
      <c r="AV609" s="13" t="s">
        <v>90</v>
      </c>
      <c r="AW609" s="13" t="s">
        <v>36</v>
      </c>
      <c r="AX609" s="13" t="s">
        <v>80</v>
      </c>
      <c r="AY609" s="162" t="s">
        <v>158</v>
      </c>
    </row>
    <row r="610" spans="2:65" s="14" customFormat="1" ht="11.25">
      <c r="B610" s="168"/>
      <c r="D610" s="149" t="s">
        <v>171</v>
      </c>
      <c r="E610" s="169" t="s">
        <v>1</v>
      </c>
      <c r="F610" s="170" t="s">
        <v>182</v>
      </c>
      <c r="H610" s="171">
        <v>61.2</v>
      </c>
      <c r="I610" s="172"/>
      <c r="L610" s="168"/>
      <c r="M610" s="173"/>
      <c r="T610" s="174"/>
      <c r="AT610" s="169" t="s">
        <v>171</v>
      </c>
      <c r="AU610" s="169" t="s">
        <v>90</v>
      </c>
      <c r="AV610" s="14" t="s">
        <v>165</v>
      </c>
      <c r="AW610" s="14" t="s">
        <v>36</v>
      </c>
      <c r="AX610" s="14" t="s">
        <v>88</v>
      </c>
      <c r="AY610" s="169" t="s">
        <v>158</v>
      </c>
    </row>
    <row r="611" spans="2:65" s="1" customFormat="1" ht="24.2" customHeight="1">
      <c r="B611" s="32"/>
      <c r="C611" s="136" t="s">
        <v>733</v>
      </c>
      <c r="D611" s="136" t="s">
        <v>160</v>
      </c>
      <c r="E611" s="137" t="s">
        <v>1756</v>
      </c>
      <c r="F611" s="138" t="s">
        <v>1757</v>
      </c>
      <c r="G611" s="139" t="s">
        <v>163</v>
      </c>
      <c r="H611" s="140">
        <v>206</v>
      </c>
      <c r="I611" s="141"/>
      <c r="J611" s="142">
        <f>ROUND(I611*H611,2)</f>
        <v>0</v>
      </c>
      <c r="K611" s="138" t="s">
        <v>164</v>
      </c>
      <c r="L611" s="32"/>
      <c r="M611" s="143" t="s">
        <v>1</v>
      </c>
      <c r="N611" s="144" t="s">
        <v>45</v>
      </c>
      <c r="P611" s="145">
        <f>O611*H611</f>
        <v>0</v>
      </c>
      <c r="Q611" s="145">
        <v>0</v>
      </c>
      <c r="R611" s="145">
        <f>Q611*H611</f>
        <v>0</v>
      </c>
      <c r="S611" s="145">
        <v>0</v>
      </c>
      <c r="T611" s="146">
        <f>S611*H611</f>
        <v>0</v>
      </c>
      <c r="AR611" s="147" t="s">
        <v>165</v>
      </c>
      <c r="AT611" s="147" t="s">
        <v>160</v>
      </c>
      <c r="AU611" s="147" t="s">
        <v>90</v>
      </c>
      <c r="AY611" s="17" t="s">
        <v>158</v>
      </c>
      <c r="BE611" s="148">
        <f>IF(N611="základní",J611,0)</f>
        <v>0</v>
      </c>
      <c r="BF611" s="148">
        <f>IF(N611="snížená",J611,0)</f>
        <v>0</v>
      </c>
      <c r="BG611" s="148">
        <f>IF(N611="zákl. přenesená",J611,0)</f>
        <v>0</v>
      </c>
      <c r="BH611" s="148">
        <f>IF(N611="sníž. přenesená",J611,0)</f>
        <v>0</v>
      </c>
      <c r="BI611" s="148">
        <f>IF(N611="nulová",J611,0)</f>
        <v>0</v>
      </c>
      <c r="BJ611" s="17" t="s">
        <v>88</v>
      </c>
      <c r="BK611" s="148">
        <f>ROUND(I611*H611,2)</f>
        <v>0</v>
      </c>
      <c r="BL611" s="17" t="s">
        <v>165</v>
      </c>
      <c r="BM611" s="147" t="s">
        <v>1758</v>
      </c>
    </row>
    <row r="612" spans="2:65" s="1" customFormat="1" ht="29.25">
      <c r="B612" s="32"/>
      <c r="D612" s="149" t="s">
        <v>167</v>
      </c>
      <c r="F612" s="150" t="s">
        <v>1759</v>
      </c>
      <c r="I612" s="151"/>
      <c r="L612" s="32"/>
      <c r="M612" s="152"/>
      <c r="T612" s="56"/>
      <c r="AT612" s="17" t="s">
        <v>167</v>
      </c>
      <c r="AU612" s="17" t="s">
        <v>90</v>
      </c>
    </row>
    <row r="613" spans="2:65" s="1" customFormat="1" ht="11.25">
      <c r="B613" s="32"/>
      <c r="D613" s="153" t="s">
        <v>169</v>
      </c>
      <c r="F613" s="154" t="s">
        <v>1760</v>
      </c>
      <c r="I613" s="151"/>
      <c r="L613" s="32"/>
      <c r="M613" s="152"/>
      <c r="T613" s="56"/>
      <c r="AT613" s="17" t="s">
        <v>169</v>
      </c>
      <c r="AU613" s="17" t="s">
        <v>90</v>
      </c>
    </row>
    <row r="614" spans="2:65" s="1" customFormat="1" ht="19.5">
      <c r="B614" s="32"/>
      <c r="D614" s="149" t="s">
        <v>195</v>
      </c>
      <c r="F614" s="175" t="s">
        <v>219</v>
      </c>
      <c r="I614" s="151"/>
      <c r="L614" s="32"/>
      <c r="M614" s="152"/>
      <c r="T614" s="56"/>
      <c r="AT614" s="17" t="s">
        <v>195</v>
      </c>
      <c r="AU614" s="17" t="s">
        <v>90</v>
      </c>
    </row>
    <row r="615" spans="2:65" s="12" customFormat="1" ht="11.25">
      <c r="B615" s="155"/>
      <c r="D615" s="149" t="s">
        <v>171</v>
      </c>
      <c r="E615" s="156" t="s">
        <v>1</v>
      </c>
      <c r="F615" s="157" t="s">
        <v>1742</v>
      </c>
      <c r="H615" s="156" t="s">
        <v>1</v>
      </c>
      <c r="I615" s="158"/>
      <c r="L615" s="155"/>
      <c r="M615" s="159"/>
      <c r="T615" s="160"/>
      <c r="AT615" s="156" t="s">
        <v>171</v>
      </c>
      <c r="AU615" s="156" t="s">
        <v>90</v>
      </c>
      <c r="AV615" s="12" t="s">
        <v>88</v>
      </c>
      <c r="AW615" s="12" t="s">
        <v>36</v>
      </c>
      <c r="AX615" s="12" t="s">
        <v>80</v>
      </c>
      <c r="AY615" s="156" t="s">
        <v>158</v>
      </c>
    </row>
    <row r="616" spans="2:65" s="12" customFormat="1" ht="11.25">
      <c r="B616" s="155"/>
      <c r="D616" s="149" t="s">
        <v>171</v>
      </c>
      <c r="E616" s="156" t="s">
        <v>1</v>
      </c>
      <c r="F616" s="157" t="s">
        <v>1743</v>
      </c>
      <c r="H616" s="156" t="s">
        <v>1</v>
      </c>
      <c r="I616" s="158"/>
      <c r="L616" s="155"/>
      <c r="M616" s="159"/>
      <c r="T616" s="160"/>
      <c r="AT616" s="156" t="s">
        <v>171</v>
      </c>
      <c r="AU616" s="156" t="s">
        <v>90</v>
      </c>
      <c r="AV616" s="12" t="s">
        <v>88</v>
      </c>
      <c r="AW616" s="12" t="s">
        <v>36</v>
      </c>
      <c r="AX616" s="12" t="s">
        <v>80</v>
      </c>
      <c r="AY616" s="156" t="s">
        <v>158</v>
      </c>
    </row>
    <row r="617" spans="2:65" s="12" customFormat="1" ht="11.25">
      <c r="B617" s="155"/>
      <c r="D617" s="149" t="s">
        <v>171</v>
      </c>
      <c r="E617" s="156" t="s">
        <v>1</v>
      </c>
      <c r="F617" s="157" t="s">
        <v>1761</v>
      </c>
      <c r="H617" s="156" t="s">
        <v>1</v>
      </c>
      <c r="I617" s="158"/>
      <c r="L617" s="155"/>
      <c r="M617" s="159"/>
      <c r="T617" s="160"/>
      <c r="AT617" s="156" t="s">
        <v>171</v>
      </c>
      <c r="AU617" s="156" t="s">
        <v>90</v>
      </c>
      <c r="AV617" s="12" t="s">
        <v>88</v>
      </c>
      <c r="AW617" s="12" t="s">
        <v>36</v>
      </c>
      <c r="AX617" s="12" t="s">
        <v>80</v>
      </c>
      <c r="AY617" s="156" t="s">
        <v>158</v>
      </c>
    </row>
    <row r="618" spans="2:65" s="13" customFormat="1" ht="11.25">
      <c r="B618" s="161"/>
      <c r="D618" s="149" t="s">
        <v>171</v>
      </c>
      <c r="E618" s="162" t="s">
        <v>1</v>
      </c>
      <c r="F618" s="163" t="s">
        <v>1745</v>
      </c>
      <c r="H618" s="164">
        <v>206</v>
      </c>
      <c r="I618" s="165"/>
      <c r="L618" s="161"/>
      <c r="M618" s="166"/>
      <c r="T618" s="167"/>
      <c r="AT618" s="162" t="s">
        <v>171</v>
      </c>
      <c r="AU618" s="162" t="s">
        <v>90</v>
      </c>
      <c r="AV618" s="13" t="s">
        <v>90</v>
      </c>
      <c r="AW618" s="13" t="s">
        <v>36</v>
      </c>
      <c r="AX618" s="13" t="s">
        <v>80</v>
      </c>
      <c r="AY618" s="162" t="s">
        <v>158</v>
      </c>
    </row>
    <row r="619" spans="2:65" s="14" customFormat="1" ht="11.25">
      <c r="B619" s="168"/>
      <c r="D619" s="149" t="s">
        <v>171</v>
      </c>
      <c r="E619" s="169" t="s">
        <v>1</v>
      </c>
      <c r="F619" s="170" t="s">
        <v>182</v>
      </c>
      <c r="H619" s="171">
        <v>206</v>
      </c>
      <c r="I619" s="172"/>
      <c r="L619" s="168"/>
      <c r="M619" s="173"/>
      <c r="T619" s="174"/>
      <c r="AT619" s="169" t="s">
        <v>171</v>
      </c>
      <c r="AU619" s="169" t="s">
        <v>90</v>
      </c>
      <c r="AV619" s="14" t="s">
        <v>165</v>
      </c>
      <c r="AW619" s="14" t="s">
        <v>36</v>
      </c>
      <c r="AX619" s="14" t="s">
        <v>88</v>
      </c>
      <c r="AY619" s="169" t="s">
        <v>158</v>
      </c>
    </row>
    <row r="620" spans="2:65" s="11" customFormat="1" ht="22.9" customHeight="1">
      <c r="B620" s="124"/>
      <c r="D620" s="125" t="s">
        <v>79</v>
      </c>
      <c r="E620" s="134" t="s">
        <v>223</v>
      </c>
      <c r="F620" s="134" t="s">
        <v>705</v>
      </c>
      <c r="I620" s="127"/>
      <c r="J620" s="135">
        <f>BK620</f>
        <v>0</v>
      </c>
      <c r="L620" s="124"/>
      <c r="M620" s="129"/>
      <c r="P620" s="130">
        <f>SUM(P621:P677)</f>
        <v>0</v>
      </c>
      <c r="R620" s="130">
        <f>SUM(R621:R677)</f>
        <v>0.78846994999999997</v>
      </c>
      <c r="T620" s="131">
        <f>SUM(T621:T677)</f>
        <v>0</v>
      </c>
      <c r="AR620" s="125" t="s">
        <v>157</v>
      </c>
      <c r="AT620" s="132" t="s">
        <v>79</v>
      </c>
      <c r="AU620" s="132" t="s">
        <v>88</v>
      </c>
      <c r="AY620" s="125" t="s">
        <v>158</v>
      </c>
      <c r="BK620" s="133">
        <f>SUM(BK621:BK677)</f>
        <v>0</v>
      </c>
    </row>
    <row r="621" spans="2:65" s="1" customFormat="1" ht="24.2" customHeight="1">
      <c r="B621" s="32"/>
      <c r="C621" s="136" t="s">
        <v>740</v>
      </c>
      <c r="D621" s="136" t="s">
        <v>160</v>
      </c>
      <c r="E621" s="137" t="s">
        <v>1762</v>
      </c>
      <c r="F621" s="138" t="s">
        <v>1763</v>
      </c>
      <c r="G621" s="139" t="s">
        <v>717</v>
      </c>
      <c r="H621" s="140">
        <v>36</v>
      </c>
      <c r="I621" s="141"/>
      <c r="J621" s="142">
        <f>ROUND(I621*H621,2)</f>
        <v>0</v>
      </c>
      <c r="K621" s="138" t="s">
        <v>164</v>
      </c>
      <c r="L621" s="32"/>
      <c r="M621" s="143" t="s">
        <v>1</v>
      </c>
      <c r="N621" s="144" t="s">
        <v>45</v>
      </c>
      <c r="P621" s="145">
        <f>O621*H621</f>
        <v>0</v>
      </c>
      <c r="Q621" s="145">
        <v>1.0000000000000001E-5</v>
      </c>
      <c r="R621" s="145">
        <f>Q621*H621</f>
        <v>3.6000000000000002E-4</v>
      </c>
      <c r="S621" s="145">
        <v>0</v>
      </c>
      <c r="T621" s="146">
        <f>S621*H621</f>
        <v>0</v>
      </c>
      <c r="AR621" s="147" t="s">
        <v>165</v>
      </c>
      <c r="AT621" s="147" t="s">
        <v>160</v>
      </c>
      <c r="AU621" s="147" t="s">
        <v>90</v>
      </c>
      <c r="AY621" s="17" t="s">
        <v>158</v>
      </c>
      <c r="BE621" s="148">
        <f>IF(N621="základní",J621,0)</f>
        <v>0</v>
      </c>
      <c r="BF621" s="148">
        <f>IF(N621="snížená",J621,0)</f>
        <v>0</v>
      </c>
      <c r="BG621" s="148">
        <f>IF(N621="zákl. přenesená",J621,0)</f>
        <v>0</v>
      </c>
      <c r="BH621" s="148">
        <f>IF(N621="sníž. přenesená",J621,0)</f>
        <v>0</v>
      </c>
      <c r="BI621" s="148">
        <f>IF(N621="nulová",J621,0)</f>
        <v>0</v>
      </c>
      <c r="BJ621" s="17" t="s">
        <v>88</v>
      </c>
      <c r="BK621" s="148">
        <f>ROUND(I621*H621,2)</f>
        <v>0</v>
      </c>
      <c r="BL621" s="17" t="s">
        <v>165</v>
      </c>
      <c r="BM621" s="147" t="s">
        <v>1764</v>
      </c>
    </row>
    <row r="622" spans="2:65" s="1" customFormat="1" ht="29.25">
      <c r="B622" s="32"/>
      <c r="D622" s="149" t="s">
        <v>167</v>
      </c>
      <c r="F622" s="150" t="s">
        <v>1765</v>
      </c>
      <c r="I622" s="151"/>
      <c r="L622" s="32"/>
      <c r="M622" s="152"/>
      <c r="T622" s="56"/>
      <c r="AT622" s="17" t="s">
        <v>167</v>
      </c>
      <c r="AU622" s="17" t="s">
        <v>90</v>
      </c>
    </row>
    <row r="623" spans="2:65" s="1" customFormat="1" ht="11.25">
      <c r="B623" s="32"/>
      <c r="D623" s="153" t="s">
        <v>169</v>
      </c>
      <c r="F623" s="154" t="s">
        <v>1766</v>
      </c>
      <c r="I623" s="151"/>
      <c r="L623" s="32"/>
      <c r="M623" s="152"/>
      <c r="T623" s="56"/>
      <c r="AT623" s="17" t="s">
        <v>169</v>
      </c>
      <c r="AU623" s="17" t="s">
        <v>90</v>
      </c>
    </row>
    <row r="624" spans="2:65" s="12" customFormat="1" ht="11.25">
      <c r="B624" s="155"/>
      <c r="D624" s="149" t="s">
        <v>171</v>
      </c>
      <c r="E624" s="156" t="s">
        <v>1</v>
      </c>
      <c r="F624" s="157" t="s">
        <v>1767</v>
      </c>
      <c r="H624" s="156" t="s">
        <v>1</v>
      </c>
      <c r="I624" s="158"/>
      <c r="L624" s="155"/>
      <c r="M624" s="159"/>
      <c r="T624" s="160"/>
      <c r="AT624" s="156" t="s">
        <v>171</v>
      </c>
      <c r="AU624" s="156" t="s">
        <v>90</v>
      </c>
      <c r="AV624" s="12" t="s">
        <v>88</v>
      </c>
      <c r="AW624" s="12" t="s">
        <v>36</v>
      </c>
      <c r="AX624" s="12" t="s">
        <v>80</v>
      </c>
      <c r="AY624" s="156" t="s">
        <v>158</v>
      </c>
    </row>
    <row r="625" spans="2:65" s="12" customFormat="1" ht="22.5">
      <c r="B625" s="155"/>
      <c r="D625" s="149" t="s">
        <v>171</v>
      </c>
      <c r="E625" s="156" t="s">
        <v>1</v>
      </c>
      <c r="F625" s="157" t="s">
        <v>1572</v>
      </c>
      <c r="H625" s="156" t="s">
        <v>1</v>
      </c>
      <c r="I625" s="158"/>
      <c r="L625" s="155"/>
      <c r="M625" s="159"/>
      <c r="T625" s="160"/>
      <c r="AT625" s="156" t="s">
        <v>171</v>
      </c>
      <c r="AU625" s="156" t="s">
        <v>90</v>
      </c>
      <c r="AV625" s="12" t="s">
        <v>88</v>
      </c>
      <c r="AW625" s="12" t="s">
        <v>36</v>
      </c>
      <c r="AX625" s="12" t="s">
        <v>80</v>
      </c>
      <c r="AY625" s="156" t="s">
        <v>158</v>
      </c>
    </row>
    <row r="626" spans="2:65" s="13" customFormat="1" ht="11.25">
      <c r="B626" s="161"/>
      <c r="D626" s="149" t="s">
        <v>171</v>
      </c>
      <c r="E626" s="162" t="s">
        <v>1</v>
      </c>
      <c r="F626" s="163" t="s">
        <v>1768</v>
      </c>
      <c r="H626" s="164">
        <v>36</v>
      </c>
      <c r="I626" s="165"/>
      <c r="L626" s="161"/>
      <c r="M626" s="166"/>
      <c r="T626" s="167"/>
      <c r="AT626" s="162" t="s">
        <v>171</v>
      </c>
      <c r="AU626" s="162" t="s">
        <v>90</v>
      </c>
      <c r="AV626" s="13" t="s">
        <v>90</v>
      </c>
      <c r="AW626" s="13" t="s">
        <v>36</v>
      </c>
      <c r="AX626" s="13" t="s">
        <v>80</v>
      </c>
      <c r="AY626" s="162" t="s">
        <v>158</v>
      </c>
    </row>
    <row r="627" spans="2:65" s="14" customFormat="1" ht="11.25">
      <c r="B627" s="168"/>
      <c r="D627" s="149" t="s">
        <v>171</v>
      </c>
      <c r="E627" s="169" t="s">
        <v>1</v>
      </c>
      <c r="F627" s="170" t="s">
        <v>182</v>
      </c>
      <c r="H627" s="171">
        <v>36</v>
      </c>
      <c r="I627" s="172"/>
      <c r="L627" s="168"/>
      <c r="M627" s="173"/>
      <c r="T627" s="174"/>
      <c r="AT627" s="169" t="s">
        <v>171</v>
      </c>
      <c r="AU627" s="169" t="s">
        <v>90</v>
      </c>
      <c r="AV627" s="14" t="s">
        <v>165</v>
      </c>
      <c r="AW627" s="14" t="s">
        <v>36</v>
      </c>
      <c r="AX627" s="14" t="s">
        <v>88</v>
      </c>
      <c r="AY627" s="169" t="s">
        <v>158</v>
      </c>
    </row>
    <row r="628" spans="2:65" s="1" customFormat="1" ht="16.5" customHeight="1">
      <c r="B628" s="32"/>
      <c r="C628" s="176" t="s">
        <v>748</v>
      </c>
      <c r="D628" s="176" t="s">
        <v>336</v>
      </c>
      <c r="E628" s="177" t="s">
        <v>1769</v>
      </c>
      <c r="F628" s="178" t="s">
        <v>1770</v>
      </c>
      <c r="G628" s="179" t="s">
        <v>717</v>
      </c>
      <c r="H628" s="180">
        <v>37.08</v>
      </c>
      <c r="I628" s="181"/>
      <c r="J628" s="182">
        <f>ROUND(I628*H628,2)</f>
        <v>0</v>
      </c>
      <c r="K628" s="178" t="s">
        <v>164</v>
      </c>
      <c r="L628" s="183"/>
      <c r="M628" s="184" t="s">
        <v>1</v>
      </c>
      <c r="N628" s="185" t="s">
        <v>45</v>
      </c>
      <c r="P628" s="145">
        <f>O628*H628</f>
        <v>0</v>
      </c>
      <c r="Q628" s="145">
        <v>1.4E-3</v>
      </c>
      <c r="R628" s="145">
        <f>Q628*H628</f>
        <v>5.1912E-2</v>
      </c>
      <c r="S628" s="145">
        <v>0</v>
      </c>
      <c r="T628" s="146">
        <f>S628*H628</f>
        <v>0</v>
      </c>
      <c r="AR628" s="147" t="s">
        <v>223</v>
      </c>
      <c r="AT628" s="147" t="s">
        <v>336</v>
      </c>
      <c r="AU628" s="147" t="s">
        <v>90</v>
      </c>
      <c r="AY628" s="17" t="s">
        <v>158</v>
      </c>
      <c r="BE628" s="148">
        <f>IF(N628="základní",J628,0)</f>
        <v>0</v>
      </c>
      <c r="BF628" s="148">
        <f>IF(N628="snížená",J628,0)</f>
        <v>0</v>
      </c>
      <c r="BG628" s="148">
        <f>IF(N628="zákl. přenesená",J628,0)</f>
        <v>0</v>
      </c>
      <c r="BH628" s="148">
        <f>IF(N628="sníž. přenesená",J628,0)</f>
        <v>0</v>
      </c>
      <c r="BI628" s="148">
        <f>IF(N628="nulová",J628,0)</f>
        <v>0</v>
      </c>
      <c r="BJ628" s="17" t="s">
        <v>88</v>
      </c>
      <c r="BK628" s="148">
        <f>ROUND(I628*H628,2)</f>
        <v>0</v>
      </c>
      <c r="BL628" s="17" t="s">
        <v>165</v>
      </c>
      <c r="BM628" s="147" t="s">
        <v>1771</v>
      </c>
    </row>
    <row r="629" spans="2:65" s="1" customFormat="1" ht="11.25">
      <c r="B629" s="32"/>
      <c r="D629" s="149" t="s">
        <v>167</v>
      </c>
      <c r="F629" s="150" t="s">
        <v>1770</v>
      </c>
      <c r="I629" s="151"/>
      <c r="L629" s="32"/>
      <c r="M629" s="152"/>
      <c r="T629" s="56"/>
      <c r="AT629" s="17" t="s">
        <v>167</v>
      </c>
      <c r="AU629" s="17" t="s">
        <v>90</v>
      </c>
    </row>
    <row r="630" spans="2:65" s="13" customFormat="1" ht="11.25">
      <c r="B630" s="161"/>
      <c r="D630" s="149" t="s">
        <v>171</v>
      </c>
      <c r="F630" s="163" t="s">
        <v>1772</v>
      </c>
      <c r="H630" s="164">
        <v>37.08</v>
      </c>
      <c r="I630" s="165"/>
      <c r="L630" s="161"/>
      <c r="M630" s="166"/>
      <c r="T630" s="167"/>
      <c r="AT630" s="162" t="s">
        <v>171</v>
      </c>
      <c r="AU630" s="162" t="s">
        <v>90</v>
      </c>
      <c r="AV630" s="13" t="s">
        <v>90</v>
      </c>
      <c r="AW630" s="13" t="s">
        <v>4</v>
      </c>
      <c r="AX630" s="13" t="s">
        <v>88</v>
      </c>
      <c r="AY630" s="162" t="s">
        <v>158</v>
      </c>
    </row>
    <row r="631" spans="2:65" s="1" customFormat="1" ht="16.5" customHeight="1">
      <c r="B631" s="32"/>
      <c r="C631" s="136" t="s">
        <v>754</v>
      </c>
      <c r="D631" s="136" t="s">
        <v>160</v>
      </c>
      <c r="E631" s="137" t="s">
        <v>1773</v>
      </c>
      <c r="F631" s="138" t="s">
        <v>1774</v>
      </c>
      <c r="G631" s="139" t="s">
        <v>717</v>
      </c>
      <c r="H631" s="140">
        <v>51</v>
      </c>
      <c r="I631" s="141"/>
      <c r="J631" s="142">
        <f>ROUND(I631*H631,2)</f>
        <v>0</v>
      </c>
      <c r="K631" s="138" t="s">
        <v>270</v>
      </c>
      <c r="L631" s="32"/>
      <c r="M631" s="143" t="s">
        <v>1</v>
      </c>
      <c r="N631" s="144" t="s">
        <v>45</v>
      </c>
      <c r="P631" s="145">
        <f>O631*H631</f>
        <v>0</v>
      </c>
      <c r="Q631" s="145">
        <v>0</v>
      </c>
      <c r="R631" s="145">
        <f>Q631*H631</f>
        <v>0</v>
      </c>
      <c r="S631" s="145">
        <v>0</v>
      </c>
      <c r="T631" s="146">
        <f>S631*H631</f>
        <v>0</v>
      </c>
      <c r="AR631" s="147" t="s">
        <v>165</v>
      </c>
      <c r="AT631" s="147" t="s">
        <v>160</v>
      </c>
      <c r="AU631" s="147" t="s">
        <v>90</v>
      </c>
      <c r="AY631" s="17" t="s">
        <v>158</v>
      </c>
      <c r="BE631" s="148">
        <f>IF(N631="základní",J631,0)</f>
        <v>0</v>
      </c>
      <c r="BF631" s="148">
        <f>IF(N631="snížená",J631,0)</f>
        <v>0</v>
      </c>
      <c r="BG631" s="148">
        <f>IF(N631="zákl. přenesená",J631,0)</f>
        <v>0</v>
      </c>
      <c r="BH631" s="148">
        <f>IF(N631="sníž. přenesená",J631,0)</f>
        <v>0</v>
      </c>
      <c r="BI631" s="148">
        <f>IF(N631="nulová",J631,0)</f>
        <v>0</v>
      </c>
      <c r="BJ631" s="17" t="s">
        <v>88</v>
      </c>
      <c r="BK631" s="148">
        <f>ROUND(I631*H631,2)</f>
        <v>0</v>
      </c>
      <c r="BL631" s="17" t="s">
        <v>165</v>
      </c>
      <c r="BM631" s="147" t="s">
        <v>1775</v>
      </c>
    </row>
    <row r="632" spans="2:65" s="12" customFormat="1" ht="11.25">
      <c r="B632" s="155"/>
      <c r="D632" s="149" t="s">
        <v>171</v>
      </c>
      <c r="E632" s="156" t="s">
        <v>1</v>
      </c>
      <c r="F632" s="157" t="s">
        <v>1567</v>
      </c>
      <c r="H632" s="156" t="s">
        <v>1</v>
      </c>
      <c r="I632" s="158"/>
      <c r="L632" s="155"/>
      <c r="M632" s="159"/>
      <c r="T632" s="160"/>
      <c r="AT632" s="156" t="s">
        <v>171</v>
      </c>
      <c r="AU632" s="156" t="s">
        <v>90</v>
      </c>
      <c r="AV632" s="12" t="s">
        <v>88</v>
      </c>
      <c r="AW632" s="12" t="s">
        <v>36</v>
      </c>
      <c r="AX632" s="12" t="s">
        <v>80</v>
      </c>
      <c r="AY632" s="156" t="s">
        <v>158</v>
      </c>
    </row>
    <row r="633" spans="2:65" s="12" customFormat="1" ht="22.5">
      <c r="B633" s="155"/>
      <c r="D633" s="149" t="s">
        <v>171</v>
      </c>
      <c r="E633" s="156" t="s">
        <v>1</v>
      </c>
      <c r="F633" s="157" t="s">
        <v>1776</v>
      </c>
      <c r="H633" s="156" t="s">
        <v>1</v>
      </c>
      <c r="I633" s="158"/>
      <c r="L633" s="155"/>
      <c r="M633" s="159"/>
      <c r="T633" s="160"/>
      <c r="AT633" s="156" t="s">
        <v>171</v>
      </c>
      <c r="AU633" s="156" t="s">
        <v>90</v>
      </c>
      <c r="AV633" s="12" t="s">
        <v>88</v>
      </c>
      <c r="AW633" s="12" t="s">
        <v>36</v>
      </c>
      <c r="AX633" s="12" t="s">
        <v>80</v>
      </c>
      <c r="AY633" s="156" t="s">
        <v>158</v>
      </c>
    </row>
    <row r="634" spans="2:65" s="13" customFormat="1" ht="11.25">
      <c r="B634" s="161"/>
      <c r="D634" s="149" t="s">
        <v>171</v>
      </c>
      <c r="E634" s="162" t="s">
        <v>1</v>
      </c>
      <c r="F634" s="163" t="s">
        <v>555</v>
      </c>
      <c r="H634" s="164">
        <v>51</v>
      </c>
      <c r="I634" s="165"/>
      <c r="L634" s="161"/>
      <c r="M634" s="166"/>
      <c r="T634" s="167"/>
      <c r="AT634" s="162" t="s">
        <v>171</v>
      </c>
      <c r="AU634" s="162" t="s">
        <v>90</v>
      </c>
      <c r="AV634" s="13" t="s">
        <v>90</v>
      </c>
      <c r="AW634" s="13" t="s">
        <v>36</v>
      </c>
      <c r="AX634" s="13" t="s">
        <v>80</v>
      </c>
      <c r="AY634" s="162" t="s">
        <v>158</v>
      </c>
    </row>
    <row r="635" spans="2:65" s="14" customFormat="1" ht="11.25">
      <c r="B635" s="168"/>
      <c r="D635" s="149" t="s">
        <v>171</v>
      </c>
      <c r="E635" s="169" t="s">
        <v>1</v>
      </c>
      <c r="F635" s="170" t="s">
        <v>182</v>
      </c>
      <c r="H635" s="171">
        <v>51</v>
      </c>
      <c r="I635" s="172"/>
      <c r="L635" s="168"/>
      <c r="M635" s="173"/>
      <c r="T635" s="174"/>
      <c r="AT635" s="169" t="s">
        <v>171</v>
      </c>
      <c r="AU635" s="169" t="s">
        <v>90</v>
      </c>
      <c r="AV635" s="14" t="s">
        <v>165</v>
      </c>
      <c r="AW635" s="14" t="s">
        <v>36</v>
      </c>
      <c r="AX635" s="14" t="s">
        <v>88</v>
      </c>
      <c r="AY635" s="169" t="s">
        <v>158</v>
      </c>
    </row>
    <row r="636" spans="2:65" s="1" customFormat="1" ht="21.75" customHeight="1">
      <c r="B636" s="32"/>
      <c r="C636" s="176" t="s">
        <v>762</v>
      </c>
      <c r="D636" s="176" t="s">
        <v>336</v>
      </c>
      <c r="E636" s="177" t="s">
        <v>1777</v>
      </c>
      <c r="F636" s="178" t="s">
        <v>1778</v>
      </c>
      <c r="G636" s="179" t="s">
        <v>717</v>
      </c>
      <c r="H636" s="180">
        <v>51.765000000000001</v>
      </c>
      <c r="I636" s="181"/>
      <c r="J636" s="182">
        <f>ROUND(I636*H636,2)</f>
        <v>0</v>
      </c>
      <c r="K636" s="178" t="s">
        <v>270</v>
      </c>
      <c r="L636" s="183"/>
      <c r="M636" s="184" t="s">
        <v>1</v>
      </c>
      <c r="N636" s="185" t="s">
        <v>45</v>
      </c>
      <c r="P636" s="145">
        <f>O636*H636</f>
        <v>0</v>
      </c>
      <c r="Q636" s="145">
        <v>9.0299999999999998E-3</v>
      </c>
      <c r="R636" s="145">
        <f>Q636*H636</f>
        <v>0.46743794999999999</v>
      </c>
      <c r="S636" s="145">
        <v>0</v>
      </c>
      <c r="T636" s="146">
        <f>S636*H636</f>
        <v>0</v>
      </c>
      <c r="AR636" s="147" t="s">
        <v>223</v>
      </c>
      <c r="AT636" s="147" t="s">
        <v>336</v>
      </c>
      <c r="AU636" s="147" t="s">
        <v>90</v>
      </c>
      <c r="AY636" s="17" t="s">
        <v>158</v>
      </c>
      <c r="BE636" s="148">
        <f>IF(N636="základní",J636,0)</f>
        <v>0</v>
      </c>
      <c r="BF636" s="148">
        <f>IF(N636="snížená",J636,0)</f>
        <v>0</v>
      </c>
      <c r="BG636" s="148">
        <f>IF(N636="zákl. přenesená",J636,0)</f>
        <v>0</v>
      </c>
      <c r="BH636" s="148">
        <f>IF(N636="sníž. přenesená",J636,0)</f>
        <v>0</v>
      </c>
      <c r="BI636" s="148">
        <f>IF(N636="nulová",J636,0)</f>
        <v>0</v>
      </c>
      <c r="BJ636" s="17" t="s">
        <v>88</v>
      </c>
      <c r="BK636" s="148">
        <f>ROUND(I636*H636,2)</f>
        <v>0</v>
      </c>
      <c r="BL636" s="17" t="s">
        <v>165</v>
      </c>
      <c r="BM636" s="147" t="s">
        <v>1779</v>
      </c>
    </row>
    <row r="637" spans="2:65" s="13" customFormat="1" ht="11.25">
      <c r="B637" s="161"/>
      <c r="D637" s="149" t="s">
        <v>171</v>
      </c>
      <c r="F637" s="163" t="s">
        <v>1780</v>
      </c>
      <c r="H637" s="164">
        <v>51.765000000000001</v>
      </c>
      <c r="I637" s="165"/>
      <c r="L637" s="161"/>
      <c r="M637" s="166"/>
      <c r="T637" s="167"/>
      <c r="AT637" s="162" t="s">
        <v>171</v>
      </c>
      <c r="AU637" s="162" t="s">
        <v>90</v>
      </c>
      <c r="AV637" s="13" t="s">
        <v>90</v>
      </c>
      <c r="AW637" s="13" t="s">
        <v>4</v>
      </c>
      <c r="AX637" s="13" t="s">
        <v>88</v>
      </c>
      <c r="AY637" s="162" t="s">
        <v>158</v>
      </c>
    </row>
    <row r="638" spans="2:65" s="1" customFormat="1" ht="24.2" customHeight="1">
      <c r="B638" s="32"/>
      <c r="C638" s="136" t="s">
        <v>772</v>
      </c>
      <c r="D638" s="136" t="s">
        <v>160</v>
      </c>
      <c r="E638" s="137" t="s">
        <v>1781</v>
      </c>
      <c r="F638" s="138" t="s">
        <v>1782</v>
      </c>
      <c r="G638" s="139" t="s">
        <v>176</v>
      </c>
      <c r="H638" s="140">
        <v>7</v>
      </c>
      <c r="I638" s="141"/>
      <c r="J638" s="142">
        <f>ROUND(I638*H638,2)</f>
        <v>0</v>
      </c>
      <c r="K638" s="138" t="s">
        <v>270</v>
      </c>
      <c r="L638" s="32"/>
      <c r="M638" s="143" t="s">
        <v>1</v>
      </c>
      <c r="N638" s="144" t="s">
        <v>45</v>
      </c>
      <c r="P638" s="145">
        <f>O638*H638</f>
        <v>0</v>
      </c>
      <c r="Q638" s="145">
        <v>0</v>
      </c>
      <c r="R638" s="145">
        <f>Q638*H638</f>
        <v>0</v>
      </c>
      <c r="S638" s="145">
        <v>0</v>
      </c>
      <c r="T638" s="146">
        <f>S638*H638</f>
        <v>0</v>
      </c>
      <c r="AR638" s="147" t="s">
        <v>165</v>
      </c>
      <c r="AT638" s="147" t="s">
        <v>160</v>
      </c>
      <c r="AU638" s="147" t="s">
        <v>90</v>
      </c>
      <c r="AY638" s="17" t="s">
        <v>158</v>
      </c>
      <c r="BE638" s="148">
        <f>IF(N638="základní",J638,0)</f>
        <v>0</v>
      </c>
      <c r="BF638" s="148">
        <f>IF(N638="snížená",J638,0)</f>
        <v>0</v>
      </c>
      <c r="BG638" s="148">
        <f>IF(N638="zákl. přenesená",J638,0)</f>
        <v>0</v>
      </c>
      <c r="BH638" s="148">
        <f>IF(N638="sníž. přenesená",J638,0)</f>
        <v>0</v>
      </c>
      <c r="BI638" s="148">
        <f>IF(N638="nulová",J638,0)</f>
        <v>0</v>
      </c>
      <c r="BJ638" s="17" t="s">
        <v>88</v>
      </c>
      <c r="BK638" s="148">
        <f>ROUND(I638*H638,2)</f>
        <v>0</v>
      </c>
      <c r="BL638" s="17" t="s">
        <v>165</v>
      </c>
      <c r="BM638" s="147" t="s">
        <v>1783</v>
      </c>
    </row>
    <row r="639" spans="2:65" s="1" customFormat="1" ht="19.5">
      <c r="B639" s="32"/>
      <c r="D639" s="149" t="s">
        <v>167</v>
      </c>
      <c r="F639" s="150" t="s">
        <v>1784</v>
      </c>
      <c r="I639" s="151"/>
      <c r="L639" s="32"/>
      <c r="M639" s="152"/>
      <c r="T639" s="56"/>
      <c r="AT639" s="17" t="s">
        <v>167</v>
      </c>
      <c r="AU639" s="17" t="s">
        <v>90</v>
      </c>
    </row>
    <row r="640" spans="2:65" s="12" customFormat="1" ht="11.25">
      <c r="B640" s="155"/>
      <c r="D640" s="149" t="s">
        <v>171</v>
      </c>
      <c r="E640" s="156" t="s">
        <v>1</v>
      </c>
      <c r="F640" s="157" t="s">
        <v>1567</v>
      </c>
      <c r="H640" s="156" t="s">
        <v>1</v>
      </c>
      <c r="I640" s="158"/>
      <c r="L640" s="155"/>
      <c r="M640" s="159"/>
      <c r="T640" s="160"/>
      <c r="AT640" s="156" t="s">
        <v>171</v>
      </c>
      <c r="AU640" s="156" t="s">
        <v>90</v>
      </c>
      <c r="AV640" s="12" t="s">
        <v>88</v>
      </c>
      <c r="AW640" s="12" t="s">
        <v>36</v>
      </c>
      <c r="AX640" s="12" t="s">
        <v>80</v>
      </c>
      <c r="AY640" s="156" t="s">
        <v>158</v>
      </c>
    </row>
    <row r="641" spans="2:65" s="13" customFormat="1" ht="11.25">
      <c r="B641" s="161"/>
      <c r="D641" s="149" t="s">
        <v>171</v>
      </c>
      <c r="E641" s="162" t="s">
        <v>1</v>
      </c>
      <c r="F641" s="163" t="s">
        <v>1785</v>
      </c>
      <c r="H641" s="164">
        <v>3</v>
      </c>
      <c r="I641" s="165"/>
      <c r="L641" s="161"/>
      <c r="M641" s="166"/>
      <c r="T641" s="167"/>
      <c r="AT641" s="162" t="s">
        <v>171</v>
      </c>
      <c r="AU641" s="162" t="s">
        <v>90</v>
      </c>
      <c r="AV641" s="13" t="s">
        <v>90</v>
      </c>
      <c r="AW641" s="13" t="s">
        <v>36</v>
      </c>
      <c r="AX641" s="13" t="s">
        <v>80</v>
      </c>
      <c r="AY641" s="162" t="s">
        <v>158</v>
      </c>
    </row>
    <row r="642" spans="2:65" s="13" customFormat="1" ht="11.25">
      <c r="B642" s="161"/>
      <c r="D642" s="149" t="s">
        <v>171</v>
      </c>
      <c r="E642" s="162" t="s">
        <v>1</v>
      </c>
      <c r="F642" s="163" t="s">
        <v>1786</v>
      </c>
      <c r="H642" s="164">
        <v>3</v>
      </c>
      <c r="I642" s="165"/>
      <c r="L642" s="161"/>
      <c r="M642" s="166"/>
      <c r="T642" s="167"/>
      <c r="AT642" s="162" t="s">
        <v>171</v>
      </c>
      <c r="AU642" s="162" t="s">
        <v>90</v>
      </c>
      <c r="AV642" s="13" t="s">
        <v>90</v>
      </c>
      <c r="AW642" s="13" t="s">
        <v>36</v>
      </c>
      <c r="AX642" s="13" t="s">
        <v>80</v>
      </c>
      <c r="AY642" s="162" t="s">
        <v>158</v>
      </c>
    </row>
    <row r="643" spans="2:65" s="13" customFormat="1" ht="11.25">
      <c r="B643" s="161"/>
      <c r="D643" s="149" t="s">
        <v>171</v>
      </c>
      <c r="E643" s="162" t="s">
        <v>1</v>
      </c>
      <c r="F643" s="163" t="s">
        <v>1787</v>
      </c>
      <c r="H643" s="164">
        <v>1</v>
      </c>
      <c r="I643" s="165"/>
      <c r="L643" s="161"/>
      <c r="M643" s="166"/>
      <c r="T643" s="167"/>
      <c r="AT643" s="162" t="s">
        <v>171</v>
      </c>
      <c r="AU643" s="162" t="s">
        <v>90</v>
      </c>
      <c r="AV643" s="13" t="s">
        <v>90</v>
      </c>
      <c r="AW643" s="13" t="s">
        <v>36</v>
      </c>
      <c r="AX643" s="13" t="s">
        <v>80</v>
      </c>
      <c r="AY643" s="162" t="s">
        <v>158</v>
      </c>
    </row>
    <row r="644" spans="2:65" s="14" customFormat="1" ht="11.25">
      <c r="B644" s="168"/>
      <c r="D644" s="149" t="s">
        <v>171</v>
      </c>
      <c r="E644" s="169" t="s">
        <v>1</v>
      </c>
      <c r="F644" s="170" t="s">
        <v>182</v>
      </c>
      <c r="H644" s="171">
        <v>7</v>
      </c>
      <c r="I644" s="172"/>
      <c r="L644" s="168"/>
      <c r="M644" s="173"/>
      <c r="T644" s="174"/>
      <c r="AT644" s="169" t="s">
        <v>171</v>
      </c>
      <c r="AU644" s="169" t="s">
        <v>90</v>
      </c>
      <c r="AV644" s="14" t="s">
        <v>165</v>
      </c>
      <c r="AW644" s="14" t="s">
        <v>36</v>
      </c>
      <c r="AX644" s="14" t="s">
        <v>88</v>
      </c>
      <c r="AY644" s="169" t="s">
        <v>158</v>
      </c>
    </row>
    <row r="645" spans="2:65" s="1" customFormat="1" ht="16.5" customHeight="1">
      <c r="B645" s="32"/>
      <c r="C645" s="176" t="s">
        <v>782</v>
      </c>
      <c r="D645" s="176" t="s">
        <v>336</v>
      </c>
      <c r="E645" s="177" t="s">
        <v>1788</v>
      </c>
      <c r="F645" s="178" t="s">
        <v>1789</v>
      </c>
      <c r="G645" s="179" t="s">
        <v>176</v>
      </c>
      <c r="H645" s="180">
        <v>3</v>
      </c>
      <c r="I645" s="181"/>
      <c r="J645" s="182">
        <f>ROUND(I645*H645,2)</f>
        <v>0</v>
      </c>
      <c r="K645" s="178" t="s">
        <v>270</v>
      </c>
      <c r="L645" s="183"/>
      <c r="M645" s="184" t="s">
        <v>1</v>
      </c>
      <c r="N645" s="185" t="s">
        <v>45</v>
      </c>
      <c r="P645" s="145">
        <f>O645*H645</f>
        <v>0</v>
      </c>
      <c r="Q645" s="145">
        <v>9.5399999999999999E-3</v>
      </c>
      <c r="R645" s="145">
        <f>Q645*H645</f>
        <v>2.862E-2</v>
      </c>
      <c r="S645" s="145">
        <v>0</v>
      </c>
      <c r="T645" s="146">
        <f>S645*H645</f>
        <v>0</v>
      </c>
      <c r="AR645" s="147" t="s">
        <v>223</v>
      </c>
      <c r="AT645" s="147" t="s">
        <v>336</v>
      </c>
      <c r="AU645" s="147" t="s">
        <v>90</v>
      </c>
      <c r="AY645" s="17" t="s">
        <v>158</v>
      </c>
      <c r="BE645" s="148">
        <f>IF(N645="základní",J645,0)</f>
        <v>0</v>
      </c>
      <c r="BF645" s="148">
        <f>IF(N645="snížená",J645,0)</f>
        <v>0</v>
      </c>
      <c r="BG645" s="148">
        <f>IF(N645="zákl. přenesená",J645,0)</f>
        <v>0</v>
      </c>
      <c r="BH645" s="148">
        <f>IF(N645="sníž. přenesená",J645,0)</f>
        <v>0</v>
      </c>
      <c r="BI645" s="148">
        <f>IF(N645="nulová",J645,0)</f>
        <v>0</v>
      </c>
      <c r="BJ645" s="17" t="s">
        <v>88</v>
      </c>
      <c r="BK645" s="148">
        <f>ROUND(I645*H645,2)</f>
        <v>0</v>
      </c>
      <c r="BL645" s="17" t="s">
        <v>165</v>
      </c>
      <c r="BM645" s="147" t="s">
        <v>1790</v>
      </c>
    </row>
    <row r="646" spans="2:65" s="1" customFormat="1" ht="16.5" customHeight="1">
      <c r="B646" s="32"/>
      <c r="C646" s="176" t="s">
        <v>796</v>
      </c>
      <c r="D646" s="176" t="s">
        <v>336</v>
      </c>
      <c r="E646" s="177" t="s">
        <v>1791</v>
      </c>
      <c r="F646" s="178" t="s">
        <v>1792</v>
      </c>
      <c r="G646" s="179" t="s">
        <v>176</v>
      </c>
      <c r="H646" s="180">
        <v>3</v>
      </c>
      <c r="I646" s="181"/>
      <c r="J646" s="182">
        <f>ROUND(I646*H646,2)</f>
        <v>0</v>
      </c>
      <c r="K646" s="178" t="s">
        <v>270</v>
      </c>
      <c r="L646" s="183"/>
      <c r="M646" s="184" t="s">
        <v>1</v>
      </c>
      <c r="N646" s="185" t="s">
        <v>45</v>
      </c>
      <c r="P646" s="145">
        <f>O646*H646</f>
        <v>0</v>
      </c>
      <c r="Q646" s="145">
        <v>9.5399999999999999E-3</v>
      </c>
      <c r="R646" s="145">
        <f>Q646*H646</f>
        <v>2.862E-2</v>
      </c>
      <c r="S646" s="145">
        <v>0</v>
      </c>
      <c r="T646" s="146">
        <f>S646*H646</f>
        <v>0</v>
      </c>
      <c r="AR646" s="147" t="s">
        <v>223</v>
      </c>
      <c r="AT646" s="147" t="s">
        <v>336</v>
      </c>
      <c r="AU646" s="147" t="s">
        <v>90</v>
      </c>
      <c r="AY646" s="17" t="s">
        <v>158</v>
      </c>
      <c r="BE646" s="148">
        <f>IF(N646="základní",J646,0)</f>
        <v>0</v>
      </c>
      <c r="BF646" s="148">
        <f>IF(N646="snížená",J646,0)</f>
        <v>0</v>
      </c>
      <c r="BG646" s="148">
        <f>IF(N646="zákl. přenesená",J646,0)</f>
        <v>0</v>
      </c>
      <c r="BH646" s="148">
        <f>IF(N646="sníž. přenesená",J646,0)</f>
        <v>0</v>
      </c>
      <c r="BI646" s="148">
        <f>IF(N646="nulová",J646,0)</f>
        <v>0</v>
      </c>
      <c r="BJ646" s="17" t="s">
        <v>88</v>
      </c>
      <c r="BK646" s="148">
        <f>ROUND(I646*H646,2)</f>
        <v>0</v>
      </c>
      <c r="BL646" s="17" t="s">
        <v>165</v>
      </c>
      <c r="BM646" s="147" t="s">
        <v>1793</v>
      </c>
    </row>
    <row r="647" spans="2:65" s="1" customFormat="1" ht="16.5" customHeight="1">
      <c r="B647" s="32"/>
      <c r="C647" s="176" t="s">
        <v>807</v>
      </c>
      <c r="D647" s="176" t="s">
        <v>336</v>
      </c>
      <c r="E647" s="177" t="s">
        <v>1794</v>
      </c>
      <c r="F647" s="178" t="s">
        <v>1795</v>
      </c>
      <c r="G647" s="179" t="s">
        <v>176</v>
      </c>
      <c r="H647" s="180">
        <v>1</v>
      </c>
      <c r="I647" s="181"/>
      <c r="J647" s="182">
        <f>ROUND(I647*H647,2)</f>
        <v>0</v>
      </c>
      <c r="K647" s="178" t="s">
        <v>270</v>
      </c>
      <c r="L647" s="183"/>
      <c r="M647" s="184" t="s">
        <v>1</v>
      </c>
      <c r="N647" s="185" t="s">
        <v>45</v>
      </c>
      <c r="P647" s="145">
        <f>O647*H647</f>
        <v>0</v>
      </c>
      <c r="Q647" s="145">
        <v>9.5399999999999999E-3</v>
      </c>
      <c r="R647" s="145">
        <f>Q647*H647</f>
        <v>9.5399999999999999E-3</v>
      </c>
      <c r="S647" s="145">
        <v>0</v>
      </c>
      <c r="T647" s="146">
        <f>S647*H647</f>
        <v>0</v>
      </c>
      <c r="AR647" s="147" t="s">
        <v>223</v>
      </c>
      <c r="AT647" s="147" t="s">
        <v>336</v>
      </c>
      <c r="AU647" s="147" t="s">
        <v>90</v>
      </c>
      <c r="AY647" s="17" t="s">
        <v>158</v>
      </c>
      <c r="BE647" s="148">
        <f>IF(N647="základní",J647,0)</f>
        <v>0</v>
      </c>
      <c r="BF647" s="148">
        <f>IF(N647="snížená",J647,0)</f>
        <v>0</v>
      </c>
      <c r="BG647" s="148">
        <f>IF(N647="zákl. přenesená",J647,0)</f>
        <v>0</v>
      </c>
      <c r="BH647" s="148">
        <f>IF(N647="sníž. přenesená",J647,0)</f>
        <v>0</v>
      </c>
      <c r="BI647" s="148">
        <f>IF(N647="nulová",J647,0)</f>
        <v>0</v>
      </c>
      <c r="BJ647" s="17" t="s">
        <v>88</v>
      </c>
      <c r="BK647" s="148">
        <f>ROUND(I647*H647,2)</f>
        <v>0</v>
      </c>
      <c r="BL647" s="17" t="s">
        <v>165</v>
      </c>
      <c r="BM647" s="147" t="s">
        <v>1796</v>
      </c>
    </row>
    <row r="648" spans="2:65" s="1" customFormat="1" ht="16.5" customHeight="1">
      <c r="B648" s="32"/>
      <c r="C648" s="136" t="s">
        <v>817</v>
      </c>
      <c r="D648" s="136" t="s">
        <v>160</v>
      </c>
      <c r="E648" s="137" t="s">
        <v>1797</v>
      </c>
      <c r="F648" s="138" t="s">
        <v>1798</v>
      </c>
      <c r="G648" s="139" t="s">
        <v>176</v>
      </c>
      <c r="H648" s="140">
        <v>1</v>
      </c>
      <c r="I648" s="141"/>
      <c r="J648" s="142">
        <f>ROUND(I648*H648,2)</f>
        <v>0</v>
      </c>
      <c r="K648" s="138" t="s">
        <v>164</v>
      </c>
      <c r="L648" s="32"/>
      <c r="M648" s="143" t="s">
        <v>1</v>
      </c>
      <c r="N648" s="144" t="s">
        <v>45</v>
      </c>
      <c r="P648" s="145">
        <f>O648*H648</f>
        <v>0</v>
      </c>
      <c r="Q648" s="145">
        <v>1.66E-3</v>
      </c>
      <c r="R648" s="145">
        <f>Q648*H648</f>
        <v>1.66E-3</v>
      </c>
      <c r="S648" s="145">
        <v>0</v>
      </c>
      <c r="T648" s="146">
        <f>S648*H648</f>
        <v>0</v>
      </c>
      <c r="AR648" s="147" t="s">
        <v>165</v>
      </c>
      <c r="AT648" s="147" t="s">
        <v>160</v>
      </c>
      <c r="AU648" s="147" t="s">
        <v>90</v>
      </c>
      <c r="AY648" s="17" t="s">
        <v>158</v>
      </c>
      <c r="BE648" s="148">
        <f>IF(N648="základní",J648,0)</f>
        <v>0</v>
      </c>
      <c r="BF648" s="148">
        <f>IF(N648="snížená",J648,0)</f>
        <v>0</v>
      </c>
      <c r="BG648" s="148">
        <f>IF(N648="zákl. přenesená",J648,0)</f>
        <v>0</v>
      </c>
      <c r="BH648" s="148">
        <f>IF(N648="sníž. přenesená",J648,0)</f>
        <v>0</v>
      </c>
      <c r="BI648" s="148">
        <f>IF(N648="nulová",J648,0)</f>
        <v>0</v>
      </c>
      <c r="BJ648" s="17" t="s">
        <v>88</v>
      </c>
      <c r="BK648" s="148">
        <f>ROUND(I648*H648,2)</f>
        <v>0</v>
      </c>
      <c r="BL648" s="17" t="s">
        <v>165</v>
      </c>
      <c r="BM648" s="147" t="s">
        <v>1799</v>
      </c>
    </row>
    <row r="649" spans="2:65" s="1" customFormat="1" ht="11.25">
      <c r="B649" s="32"/>
      <c r="D649" s="149" t="s">
        <v>167</v>
      </c>
      <c r="F649" s="150" t="s">
        <v>1800</v>
      </c>
      <c r="I649" s="151"/>
      <c r="L649" s="32"/>
      <c r="M649" s="152"/>
      <c r="T649" s="56"/>
      <c r="AT649" s="17" t="s">
        <v>167</v>
      </c>
      <c r="AU649" s="17" t="s">
        <v>90</v>
      </c>
    </row>
    <row r="650" spans="2:65" s="1" customFormat="1" ht="11.25">
      <c r="B650" s="32"/>
      <c r="D650" s="153" t="s">
        <v>169</v>
      </c>
      <c r="F650" s="154" t="s">
        <v>1801</v>
      </c>
      <c r="I650" s="151"/>
      <c r="L650" s="32"/>
      <c r="M650" s="152"/>
      <c r="T650" s="56"/>
      <c r="AT650" s="17" t="s">
        <v>169</v>
      </c>
      <c r="AU650" s="17" t="s">
        <v>90</v>
      </c>
    </row>
    <row r="651" spans="2:65" s="1" customFormat="1" ht="24.2" customHeight="1">
      <c r="B651" s="32"/>
      <c r="C651" s="176" t="s">
        <v>826</v>
      </c>
      <c r="D651" s="176" t="s">
        <v>336</v>
      </c>
      <c r="E651" s="177" t="s">
        <v>1802</v>
      </c>
      <c r="F651" s="178" t="s">
        <v>1803</v>
      </c>
      <c r="G651" s="179" t="s">
        <v>176</v>
      </c>
      <c r="H651" s="180">
        <v>1</v>
      </c>
      <c r="I651" s="181"/>
      <c r="J651" s="182">
        <f>ROUND(I651*H651,2)</f>
        <v>0</v>
      </c>
      <c r="K651" s="178" t="s">
        <v>270</v>
      </c>
      <c r="L651" s="183"/>
      <c r="M651" s="184" t="s">
        <v>1</v>
      </c>
      <c r="N651" s="185" t="s">
        <v>45</v>
      </c>
      <c r="P651" s="145">
        <f>O651*H651</f>
        <v>0</v>
      </c>
      <c r="Q651" s="145">
        <v>1.75E-3</v>
      </c>
      <c r="R651" s="145">
        <f>Q651*H651</f>
        <v>1.75E-3</v>
      </c>
      <c r="S651" s="145">
        <v>0</v>
      </c>
      <c r="T651" s="146">
        <f>S651*H651</f>
        <v>0</v>
      </c>
      <c r="AR651" s="147" t="s">
        <v>223</v>
      </c>
      <c r="AT651" s="147" t="s">
        <v>336</v>
      </c>
      <c r="AU651" s="147" t="s">
        <v>90</v>
      </c>
      <c r="AY651" s="17" t="s">
        <v>158</v>
      </c>
      <c r="BE651" s="148">
        <f>IF(N651="základní",J651,0)</f>
        <v>0</v>
      </c>
      <c r="BF651" s="148">
        <f>IF(N651="snížená",J651,0)</f>
        <v>0</v>
      </c>
      <c r="BG651" s="148">
        <f>IF(N651="zákl. přenesená",J651,0)</f>
        <v>0</v>
      </c>
      <c r="BH651" s="148">
        <f>IF(N651="sníž. přenesená",J651,0)</f>
        <v>0</v>
      </c>
      <c r="BI651" s="148">
        <f>IF(N651="nulová",J651,0)</f>
        <v>0</v>
      </c>
      <c r="BJ651" s="17" t="s">
        <v>88</v>
      </c>
      <c r="BK651" s="148">
        <f>ROUND(I651*H651,2)</f>
        <v>0</v>
      </c>
      <c r="BL651" s="17" t="s">
        <v>165</v>
      </c>
      <c r="BM651" s="147" t="s">
        <v>1804</v>
      </c>
    </row>
    <row r="652" spans="2:65" s="1" customFormat="1" ht="68.25">
      <c r="B652" s="32"/>
      <c r="D652" s="149" t="s">
        <v>195</v>
      </c>
      <c r="F652" s="175" t="s">
        <v>1805</v>
      </c>
      <c r="I652" s="151"/>
      <c r="L652" s="32"/>
      <c r="M652" s="152"/>
      <c r="T652" s="56"/>
      <c r="AT652" s="17" t="s">
        <v>195</v>
      </c>
      <c r="AU652" s="17" t="s">
        <v>90</v>
      </c>
    </row>
    <row r="653" spans="2:65" s="1" customFormat="1" ht="37.9" customHeight="1">
      <c r="B653" s="32"/>
      <c r="C653" s="136" t="s">
        <v>832</v>
      </c>
      <c r="D653" s="136" t="s">
        <v>160</v>
      </c>
      <c r="E653" s="137" t="s">
        <v>1806</v>
      </c>
      <c r="F653" s="138" t="s">
        <v>1807</v>
      </c>
      <c r="G653" s="139" t="s">
        <v>176</v>
      </c>
      <c r="H653" s="140">
        <v>1</v>
      </c>
      <c r="I653" s="141"/>
      <c r="J653" s="142">
        <f>ROUND(I653*H653,2)</f>
        <v>0</v>
      </c>
      <c r="K653" s="138" t="s">
        <v>164</v>
      </c>
      <c r="L653" s="32"/>
      <c r="M653" s="143" t="s">
        <v>1</v>
      </c>
      <c r="N653" s="144" t="s">
        <v>45</v>
      </c>
      <c r="P653" s="145">
        <f>O653*H653</f>
        <v>0</v>
      </c>
      <c r="Q653" s="145">
        <v>0.09</v>
      </c>
      <c r="R653" s="145">
        <f>Q653*H653</f>
        <v>0.09</v>
      </c>
      <c r="S653" s="145">
        <v>0</v>
      </c>
      <c r="T653" s="146">
        <f>S653*H653</f>
        <v>0</v>
      </c>
      <c r="AR653" s="147" t="s">
        <v>165</v>
      </c>
      <c r="AT653" s="147" t="s">
        <v>160</v>
      </c>
      <c r="AU653" s="147" t="s">
        <v>90</v>
      </c>
      <c r="AY653" s="17" t="s">
        <v>158</v>
      </c>
      <c r="BE653" s="148">
        <f>IF(N653="základní",J653,0)</f>
        <v>0</v>
      </c>
      <c r="BF653" s="148">
        <f>IF(N653="snížená",J653,0)</f>
        <v>0</v>
      </c>
      <c r="BG653" s="148">
        <f>IF(N653="zákl. přenesená",J653,0)</f>
        <v>0</v>
      </c>
      <c r="BH653" s="148">
        <f>IF(N653="sníž. přenesená",J653,0)</f>
        <v>0</v>
      </c>
      <c r="BI653" s="148">
        <f>IF(N653="nulová",J653,0)</f>
        <v>0</v>
      </c>
      <c r="BJ653" s="17" t="s">
        <v>88</v>
      </c>
      <c r="BK653" s="148">
        <f>ROUND(I653*H653,2)</f>
        <v>0</v>
      </c>
      <c r="BL653" s="17" t="s">
        <v>165</v>
      </c>
      <c r="BM653" s="147" t="s">
        <v>1808</v>
      </c>
    </row>
    <row r="654" spans="2:65" s="1" customFormat="1" ht="19.5">
      <c r="B654" s="32"/>
      <c r="D654" s="149" t="s">
        <v>167</v>
      </c>
      <c r="F654" s="150" t="s">
        <v>1809</v>
      </c>
      <c r="I654" s="151"/>
      <c r="L654" s="32"/>
      <c r="M654" s="152"/>
      <c r="T654" s="56"/>
      <c r="AT654" s="17" t="s">
        <v>167</v>
      </c>
      <c r="AU654" s="17" t="s">
        <v>90</v>
      </c>
    </row>
    <row r="655" spans="2:65" s="1" customFormat="1" ht="11.25">
      <c r="B655" s="32"/>
      <c r="D655" s="153" t="s">
        <v>169</v>
      </c>
      <c r="F655" s="154" t="s">
        <v>1810</v>
      </c>
      <c r="I655" s="151"/>
      <c r="L655" s="32"/>
      <c r="M655" s="152"/>
      <c r="T655" s="56"/>
      <c r="AT655" s="17" t="s">
        <v>169</v>
      </c>
      <c r="AU655" s="17" t="s">
        <v>90</v>
      </c>
    </row>
    <row r="656" spans="2:65" s="12" customFormat="1" ht="11.25">
      <c r="B656" s="155"/>
      <c r="D656" s="149" t="s">
        <v>171</v>
      </c>
      <c r="E656" s="156" t="s">
        <v>1</v>
      </c>
      <c r="F656" s="157" t="s">
        <v>1811</v>
      </c>
      <c r="H656" s="156" t="s">
        <v>1</v>
      </c>
      <c r="I656" s="158"/>
      <c r="L656" s="155"/>
      <c r="M656" s="159"/>
      <c r="T656" s="160"/>
      <c r="AT656" s="156" t="s">
        <v>171</v>
      </c>
      <c r="AU656" s="156" t="s">
        <v>90</v>
      </c>
      <c r="AV656" s="12" t="s">
        <v>88</v>
      </c>
      <c r="AW656" s="12" t="s">
        <v>36</v>
      </c>
      <c r="AX656" s="12" t="s">
        <v>80</v>
      </c>
      <c r="AY656" s="156" t="s">
        <v>158</v>
      </c>
    </row>
    <row r="657" spans="2:65" s="12" customFormat="1" ht="11.25">
      <c r="B657" s="155"/>
      <c r="D657" s="149" t="s">
        <v>171</v>
      </c>
      <c r="E657" s="156" t="s">
        <v>1</v>
      </c>
      <c r="F657" s="157" t="s">
        <v>1812</v>
      </c>
      <c r="H657" s="156" t="s">
        <v>1</v>
      </c>
      <c r="I657" s="158"/>
      <c r="L657" s="155"/>
      <c r="M657" s="159"/>
      <c r="T657" s="160"/>
      <c r="AT657" s="156" t="s">
        <v>171</v>
      </c>
      <c r="AU657" s="156" t="s">
        <v>90</v>
      </c>
      <c r="AV657" s="12" t="s">
        <v>88</v>
      </c>
      <c r="AW657" s="12" t="s">
        <v>36</v>
      </c>
      <c r="AX657" s="12" t="s">
        <v>80</v>
      </c>
      <c r="AY657" s="156" t="s">
        <v>158</v>
      </c>
    </row>
    <row r="658" spans="2:65" s="13" customFormat="1" ht="11.25">
      <c r="B658" s="161"/>
      <c r="D658" s="149" t="s">
        <v>171</v>
      </c>
      <c r="E658" s="162" t="s">
        <v>1</v>
      </c>
      <c r="F658" s="163" t="s">
        <v>88</v>
      </c>
      <c r="H658" s="164">
        <v>1</v>
      </c>
      <c r="I658" s="165"/>
      <c r="L658" s="161"/>
      <c r="M658" s="166"/>
      <c r="T658" s="167"/>
      <c r="AT658" s="162" t="s">
        <v>171</v>
      </c>
      <c r="AU658" s="162" t="s">
        <v>90</v>
      </c>
      <c r="AV658" s="13" t="s">
        <v>90</v>
      </c>
      <c r="AW658" s="13" t="s">
        <v>36</v>
      </c>
      <c r="AX658" s="13" t="s">
        <v>80</v>
      </c>
      <c r="AY658" s="162" t="s">
        <v>158</v>
      </c>
    </row>
    <row r="659" spans="2:65" s="14" customFormat="1" ht="11.25">
      <c r="B659" s="168"/>
      <c r="D659" s="149" t="s">
        <v>171</v>
      </c>
      <c r="E659" s="169" t="s">
        <v>1</v>
      </c>
      <c r="F659" s="170" t="s">
        <v>182</v>
      </c>
      <c r="H659" s="171">
        <v>1</v>
      </c>
      <c r="I659" s="172"/>
      <c r="L659" s="168"/>
      <c r="M659" s="173"/>
      <c r="T659" s="174"/>
      <c r="AT659" s="169" t="s">
        <v>171</v>
      </c>
      <c r="AU659" s="169" t="s">
        <v>90</v>
      </c>
      <c r="AV659" s="14" t="s">
        <v>165</v>
      </c>
      <c r="AW659" s="14" t="s">
        <v>36</v>
      </c>
      <c r="AX659" s="14" t="s">
        <v>88</v>
      </c>
      <c r="AY659" s="169" t="s">
        <v>158</v>
      </c>
    </row>
    <row r="660" spans="2:65" s="1" customFormat="1" ht="37.9" customHeight="1">
      <c r="B660" s="32"/>
      <c r="C660" s="176" t="s">
        <v>840</v>
      </c>
      <c r="D660" s="176" t="s">
        <v>336</v>
      </c>
      <c r="E660" s="177" t="s">
        <v>1813</v>
      </c>
      <c r="F660" s="178" t="s">
        <v>1814</v>
      </c>
      <c r="G660" s="179" t="s">
        <v>176</v>
      </c>
      <c r="H660" s="180">
        <v>1</v>
      </c>
      <c r="I660" s="181"/>
      <c r="J660" s="182">
        <f>ROUND(I660*H660,2)</f>
        <v>0</v>
      </c>
      <c r="K660" s="178" t="s">
        <v>270</v>
      </c>
      <c r="L660" s="183"/>
      <c r="M660" s="184" t="s">
        <v>1</v>
      </c>
      <c r="N660" s="185" t="s">
        <v>45</v>
      </c>
      <c r="P660" s="145">
        <f>O660*H660</f>
        <v>0</v>
      </c>
      <c r="Q660" s="145">
        <v>6.5000000000000002E-2</v>
      </c>
      <c r="R660" s="145">
        <f>Q660*H660</f>
        <v>6.5000000000000002E-2</v>
      </c>
      <c r="S660" s="145">
        <v>0</v>
      </c>
      <c r="T660" s="146">
        <f>S660*H660</f>
        <v>0</v>
      </c>
      <c r="AR660" s="147" t="s">
        <v>223</v>
      </c>
      <c r="AT660" s="147" t="s">
        <v>336</v>
      </c>
      <c r="AU660" s="147" t="s">
        <v>90</v>
      </c>
      <c r="AY660" s="17" t="s">
        <v>158</v>
      </c>
      <c r="BE660" s="148">
        <f>IF(N660="základní",J660,0)</f>
        <v>0</v>
      </c>
      <c r="BF660" s="148">
        <f>IF(N660="snížená",J660,0)</f>
        <v>0</v>
      </c>
      <c r="BG660" s="148">
        <f>IF(N660="zákl. přenesená",J660,0)</f>
        <v>0</v>
      </c>
      <c r="BH660" s="148">
        <f>IF(N660="sníž. přenesená",J660,0)</f>
        <v>0</v>
      </c>
      <c r="BI660" s="148">
        <f>IF(N660="nulová",J660,0)</f>
        <v>0</v>
      </c>
      <c r="BJ660" s="17" t="s">
        <v>88</v>
      </c>
      <c r="BK660" s="148">
        <f>ROUND(I660*H660,2)</f>
        <v>0</v>
      </c>
      <c r="BL660" s="17" t="s">
        <v>165</v>
      </c>
      <c r="BM660" s="147" t="s">
        <v>1815</v>
      </c>
    </row>
    <row r="661" spans="2:65" s="1" customFormat="1" ht="24.2" customHeight="1">
      <c r="B661" s="32"/>
      <c r="C661" s="136" t="s">
        <v>845</v>
      </c>
      <c r="D661" s="136" t="s">
        <v>160</v>
      </c>
      <c r="E661" s="137" t="s">
        <v>1816</v>
      </c>
      <c r="F661" s="138" t="s">
        <v>1817</v>
      </c>
      <c r="G661" s="139" t="s">
        <v>176</v>
      </c>
      <c r="H661" s="140">
        <v>5</v>
      </c>
      <c r="I661" s="141"/>
      <c r="J661" s="142">
        <f>ROUND(I661*H661,2)</f>
        <v>0</v>
      </c>
      <c r="K661" s="138" t="s">
        <v>164</v>
      </c>
      <c r="L661" s="32"/>
      <c r="M661" s="143" t="s">
        <v>1</v>
      </c>
      <c r="N661" s="144" t="s">
        <v>45</v>
      </c>
      <c r="P661" s="145">
        <f>O661*H661</f>
        <v>0</v>
      </c>
      <c r="Q661" s="145">
        <v>1.3699999999999999E-3</v>
      </c>
      <c r="R661" s="145">
        <f>Q661*H661</f>
        <v>6.8499999999999993E-3</v>
      </c>
      <c r="S661" s="145">
        <v>0</v>
      </c>
      <c r="T661" s="146">
        <f>S661*H661</f>
        <v>0</v>
      </c>
      <c r="AR661" s="147" t="s">
        <v>165</v>
      </c>
      <c r="AT661" s="147" t="s">
        <v>160</v>
      </c>
      <c r="AU661" s="147" t="s">
        <v>90</v>
      </c>
      <c r="AY661" s="17" t="s">
        <v>158</v>
      </c>
      <c r="BE661" s="148">
        <f>IF(N661="základní",J661,0)</f>
        <v>0</v>
      </c>
      <c r="BF661" s="148">
        <f>IF(N661="snížená",J661,0)</f>
        <v>0</v>
      </c>
      <c r="BG661" s="148">
        <f>IF(N661="zákl. přenesená",J661,0)</f>
        <v>0</v>
      </c>
      <c r="BH661" s="148">
        <f>IF(N661="sníž. přenesená",J661,0)</f>
        <v>0</v>
      </c>
      <c r="BI661" s="148">
        <f>IF(N661="nulová",J661,0)</f>
        <v>0</v>
      </c>
      <c r="BJ661" s="17" t="s">
        <v>88</v>
      </c>
      <c r="BK661" s="148">
        <f>ROUND(I661*H661,2)</f>
        <v>0</v>
      </c>
      <c r="BL661" s="17" t="s">
        <v>165</v>
      </c>
      <c r="BM661" s="147" t="s">
        <v>1818</v>
      </c>
    </row>
    <row r="662" spans="2:65" s="1" customFormat="1" ht="19.5">
      <c r="B662" s="32"/>
      <c r="D662" s="149" t="s">
        <v>167</v>
      </c>
      <c r="F662" s="150" t="s">
        <v>1819</v>
      </c>
      <c r="I662" s="151"/>
      <c r="L662" s="32"/>
      <c r="M662" s="152"/>
      <c r="T662" s="56"/>
      <c r="AT662" s="17" t="s">
        <v>167</v>
      </c>
      <c r="AU662" s="17" t="s">
        <v>90</v>
      </c>
    </row>
    <row r="663" spans="2:65" s="1" customFormat="1" ht="11.25">
      <c r="B663" s="32"/>
      <c r="D663" s="153" t="s">
        <v>169</v>
      </c>
      <c r="F663" s="154" t="s">
        <v>1820</v>
      </c>
      <c r="I663" s="151"/>
      <c r="L663" s="32"/>
      <c r="M663" s="152"/>
      <c r="T663" s="56"/>
      <c r="AT663" s="17" t="s">
        <v>169</v>
      </c>
      <c r="AU663" s="17" t="s">
        <v>90</v>
      </c>
    </row>
    <row r="664" spans="2:65" s="12" customFormat="1" ht="11.25">
      <c r="B664" s="155"/>
      <c r="D664" s="149" t="s">
        <v>171</v>
      </c>
      <c r="E664" s="156" t="s">
        <v>1</v>
      </c>
      <c r="F664" s="157" t="s">
        <v>1811</v>
      </c>
      <c r="H664" s="156" t="s">
        <v>1</v>
      </c>
      <c r="I664" s="158"/>
      <c r="L664" s="155"/>
      <c r="M664" s="159"/>
      <c r="T664" s="160"/>
      <c r="AT664" s="156" t="s">
        <v>171</v>
      </c>
      <c r="AU664" s="156" t="s">
        <v>90</v>
      </c>
      <c r="AV664" s="12" t="s">
        <v>88</v>
      </c>
      <c r="AW664" s="12" t="s">
        <v>36</v>
      </c>
      <c r="AX664" s="12" t="s">
        <v>80</v>
      </c>
      <c r="AY664" s="156" t="s">
        <v>158</v>
      </c>
    </row>
    <row r="665" spans="2:65" s="12" customFormat="1" ht="22.5">
      <c r="B665" s="155"/>
      <c r="D665" s="149" t="s">
        <v>171</v>
      </c>
      <c r="E665" s="156" t="s">
        <v>1</v>
      </c>
      <c r="F665" s="157" t="s">
        <v>1821</v>
      </c>
      <c r="H665" s="156" t="s">
        <v>1</v>
      </c>
      <c r="I665" s="158"/>
      <c r="L665" s="155"/>
      <c r="M665" s="159"/>
      <c r="T665" s="160"/>
      <c r="AT665" s="156" t="s">
        <v>171</v>
      </c>
      <c r="AU665" s="156" t="s">
        <v>90</v>
      </c>
      <c r="AV665" s="12" t="s">
        <v>88</v>
      </c>
      <c r="AW665" s="12" t="s">
        <v>36</v>
      </c>
      <c r="AX665" s="12" t="s">
        <v>80</v>
      </c>
      <c r="AY665" s="156" t="s">
        <v>158</v>
      </c>
    </row>
    <row r="666" spans="2:65" s="13" customFormat="1" ht="11.25">
      <c r="B666" s="161"/>
      <c r="D666" s="149" t="s">
        <v>171</v>
      </c>
      <c r="E666" s="162" t="s">
        <v>1</v>
      </c>
      <c r="F666" s="163" t="s">
        <v>1822</v>
      </c>
      <c r="H666" s="164">
        <v>5</v>
      </c>
      <c r="I666" s="165"/>
      <c r="L666" s="161"/>
      <c r="M666" s="166"/>
      <c r="T666" s="167"/>
      <c r="AT666" s="162" t="s">
        <v>171</v>
      </c>
      <c r="AU666" s="162" t="s">
        <v>90</v>
      </c>
      <c r="AV666" s="13" t="s">
        <v>90</v>
      </c>
      <c r="AW666" s="13" t="s">
        <v>36</v>
      </c>
      <c r="AX666" s="13" t="s">
        <v>80</v>
      </c>
      <c r="AY666" s="162" t="s">
        <v>158</v>
      </c>
    </row>
    <row r="667" spans="2:65" s="14" customFormat="1" ht="11.25">
      <c r="B667" s="168"/>
      <c r="D667" s="149" t="s">
        <v>171</v>
      </c>
      <c r="E667" s="169" t="s">
        <v>1</v>
      </c>
      <c r="F667" s="170" t="s">
        <v>182</v>
      </c>
      <c r="H667" s="171">
        <v>5</v>
      </c>
      <c r="I667" s="172"/>
      <c r="L667" s="168"/>
      <c r="M667" s="173"/>
      <c r="T667" s="174"/>
      <c r="AT667" s="169" t="s">
        <v>171</v>
      </c>
      <c r="AU667" s="169" t="s">
        <v>90</v>
      </c>
      <c r="AV667" s="14" t="s">
        <v>165</v>
      </c>
      <c r="AW667" s="14" t="s">
        <v>36</v>
      </c>
      <c r="AX667" s="14" t="s">
        <v>88</v>
      </c>
      <c r="AY667" s="169" t="s">
        <v>158</v>
      </c>
    </row>
    <row r="668" spans="2:65" s="1" customFormat="1" ht="33" customHeight="1">
      <c r="B668" s="32"/>
      <c r="C668" s="136" t="s">
        <v>852</v>
      </c>
      <c r="D668" s="136" t="s">
        <v>160</v>
      </c>
      <c r="E668" s="137" t="s">
        <v>1823</v>
      </c>
      <c r="F668" s="138" t="s">
        <v>1824</v>
      </c>
      <c r="G668" s="139" t="s">
        <v>176</v>
      </c>
      <c r="H668" s="140">
        <v>18</v>
      </c>
      <c r="I668" s="141"/>
      <c r="J668" s="142">
        <f>ROUND(I668*H668,2)</f>
        <v>0</v>
      </c>
      <c r="K668" s="138" t="s">
        <v>270</v>
      </c>
      <c r="L668" s="32"/>
      <c r="M668" s="143" t="s">
        <v>1</v>
      </c>
      <c r="N668" s="144" t="s">
        <v>45</v>
      </c>
      <c r="P668" s="145">
        <f>O668*H668</f>
        <v>0</v>
      </c>
      <c r="Q668" s="145">
        <v>7.6000000000000004E-4</v>
      </c>
      <c r="R668" s="145">
        <f>Q668*H668</f>
        <v>1.3680000000000001E-2</v>
      </c>
      <c r="S668" s="145">
        <v>0</v>
      </c>
      <c r="T668" s="146">
        <f>S668*H668</f>
        <v>0</v>
      </c>
      <c r="AR668" s="147" t="s">
        <v>165</v>
      </c>
      <c r="AT668" s="147" t="s">
        <v>160</v>
      </c>
      <c r="AU668" s="147" t="s">
        <v>90</v>
      </c>
      <c r="AY668" s="17" t="s">
        <v>158</v>
      </c>
      <c r="BE668" s="148">
        <f>IF(N668="základní",J668,0)</f>
        <v>0</v>
      </c>
      <c r="BF668" s="148">
        <f>IF(N668="snížená",J668,0)</f>
        <v>0</v>
      </c>
      <c r="BG668" s="148">
        <f>IF(N668="zákl. přenesená",J668,0)</f>
        <v>0</v>
      </c>
      <c r="BH668" s="148">
        <f>IF(N668="sníž. přenesená",J668,0)</f>
        <v>0</v>
      </c>
      <c r="BI668" s="148">
        <f>IF(N668="nulová",J668,0)</f>
        <v>0</v>
      </c>
      <c r="BJ668" s="17" t="s">
        <v>88</v>
      </c>
      <c r="BK668" s="148">
        <f>ROUND(I668*H668,2)</f>
        <v>0</v>
      </c>
      <c r="BL668" s="17" t="s">
        <v>165</v>
      </c>
      <c r="BM668" s="147" t="s">
        <v>1825</v>
      </c>
    </row>
    <row r="669" spans="2:65" s="1" customFormat="1" ht="19.5">
      <c r="B669" s="32"/>
      <c r="D669" s="149" t="s">
        <v>167</v>
      </c>
      <c r="F669" s="150" t="s">
        <v>1826</v>
      </c>
      <c r="I669" s="151"/>
      <c r="L669" s="32"/>
      <c r="M669" s="152"/>
      <c r="T669" s="56"/>
      <c r="AT669" s="17" t="s">
        <v>167</v>
      </c>
      <c r="AU669" s="17" t="s">
        <v>90</v>
      </c>
    </row>
    <row r="670" spans="2:65" s="12" customFormat="1" ht="11.25">
      <c r="B670" s="155"/>
      <c r="D670" s="149" t="s">
        <v>171</v>
      </c>
      <c r="E670" s="156" t="s">
        <v>1</v>
      </c>
      <c r="F670" s="157" t="s">
        <v>1811</v>
      </c>
      <c r="H670" s="156" t="s">
        <v>1</v>
      </c>
      <c r="I670" s="158"/>
      <c r="L670" s="155"/>
      <c r="M670" s="159"/>
      <c r="T670" s="160"/>
      <c r="AT670" s="156" t="s">
        <v>171</v>
      </c>
      <c r="AU670" s="156" t="s">
        <v>90</v>
      </c>
      <c r="AV670" s="12" t="s">
        <v>88</v>
      </c>
      <c r="AW670" s="12" t="s">
        <v>36</v>
      </c>
      <c r="AX670" s="12" t="s">
        <v>80</v>
      </c>
      <c r="AY670" s="156" t="s">
        <v>158</v>
      </c>
    </row>
    <row r="671" spans="2:65" s="13" customFormat="1" ht="11.25">
      <c r="B671" s="161"/>
      <c r="D671" s="149" t="s">
        <v>171</v>
      </c>
      <c r="E671" s="162" t="s">
        <v>1</v>
      </c>
      <c r="F671" s="163" t="s">
        <v>1827</v>
      </c>
      <c r="H671" s="164">
        <v>15</v>
      </c>
      <c r="I671" s="165"/>
      <c r="L671" s="161"/>
      <c r="M671" s="166"/>
      <c r="T671" s="167"/>
      <c r="AT671" s="162" t="s">
        <v>171</v>
      </c>
      <c r="AU671" s="162" t="s">
        <v>90</v>
      </c>
      <c r="AV671" s="13" t="s">
        <v>90</v>
      </c>
      <c r="AW671" s="13" t="s">
        <v>36</v>
      </c>
      <c r="AX671" s="13" t="s">
        <v>80</v>
      </c>
      <c r="AY671" s="162" t="s">
        <v>158</v>
      </c>
    </row>
    <row r="672" spans="2:65" s="13" customFormat="1" ht="11.25">
      <c r="B672" s="161"/>
      <c r="D672" s="149" t="s">
        <v>171</v>
      </c>
      <c r="E672" s="162" t="s">
        <v>1</v>
      </c>
      <c r="F672" s="163" t="s">
        <v>1828</v>
      </c>
      <c r="H672" s="164">
        <v>3</v>
      </c>
      <c r="I672" s="165"/>
      <c r="L672" s="161"/>
      <c r="M672" s="166"/>
      <c r="T672" s="167"/>
      <c r="AT672" s="162" t="s">
        <v>171</v>
      </c>
      <c r="AU672" s="162" t="s">
        <v>90</v>
      </c>
      <c r="AV672" s="13" t="s">
        <v>90</v>
      </c>
      <c r="AW672" s="13" t="s">
        <v>36</v>
      </c>
      <c r="AX672" s="13" t="s">
        <v>80</v>
      </c>
      <c r="AY672" s="162" t="s">
        <v>158</v>
      </c>
    </row>
    <row r="673" spans="2:65" s="14" customFormat="1" ht="11.25">
      <c r="B673" s="168"/>
      <c r="D673" s="149" t="s">
        <v>171</v>
      </c>
      <c r="E673" s="169" t="s">
        <v>1</v>
      </c>
      <c r="F673" s="170" t="s">
        <v>182</v>
      </c>
      <c r="H673" s="171">
        <v>18</v>
      </c>
      <c r="I673" s="172"/>
      <c r="L673" s="168"/>
      <c r="M673" s="173"/>
      <c r="T673" s="174"/>
      <c r="AT673" s="169" t="s">
        <v>171</v>
      </c>
      <c r="AU673" s="169" t="s">
        <v>90</v>
      </c>
      <c r="AV673" s="14" t="s">
        <v>165</v>
      </c>
      <c r="AW673" s="14" t="s">
        <v>36</v>
      </c>
      <c r="AX673" s="14" t="s">
        <v>88</v>
      </c>
      <c r="AY673" s="169" t="s">
        <v>158</v>
      </c>
    </row>
    <row r="674" spans="2:65" s="1" customFormat="1" ht="33" customHeight="1">
      <c r="B674" s="32"/>
      <c r="C674" s="176" t="s">
        <v>855</v>
      </c>
      <c r="D674" s="176" t="s">
        <v>336</v>
      </c>
      <c r="E674" s="177" t="s">
        <v>1829</v>
      </c>
      <c r="F674" s="178" t="s">
        <v>1830</v>
      </c>
      <c r="G674" s="179" t="s">
        <v>176</v>
      </c>
      <c r="H674" s="180">
        <v>15</v>
      </c>
      <c r="I674" s="181"/>
      <c r="J674" s="182">
        <f>ROUND(I674*H674,2)</f>
        <v>0</v>
      </c>
      <c r="K674" s="178" t="s">
        <v>270</v>
      </c>
      <c r="L674" s="183"/>
      <c r="M674" s="184" t="s">
        <v>1</v>
      </c>
      <c r="N674" s="185" t="s">
        <v>45</v>
      </c>
      <c r="P674" s="145">
        <f>O674*H674</f>
        <v>0</v>
      </c>
      <c r="Q674" s="145">
        <v>1.2800000000000001E-3</v>
      </c>
      <c r="R674" s="145">
        <f>Q674*H674</f>
        <v>1.9200000000000002E-2</v>
      </c>
      <c r="S674" s="145">
        <v>0</v>
      </c>
      <c r="T674" s="146">
        <f>S674*H674</f>
        <v>0</v>
      </c>
      <c r="AR674" s="147" t="s">
        <v>223</v>
      </c>
      <c r="AT674" s="147" t="s">
        <v>336</v>
      </c>
      <c r="AU674" s="147" t="s">
        <v>90</v>
      </c>
      <c r="AY674" s="17" t="s">
        <v>158</v>
      </c>
      <c r="BE674" s="148">
        <f>IF(N674="základní",J674,0)</f>
        <v>0</v>
      </c>
      <c r="BF674" s="148">
        <f>IF(N674="snížená",J674,0)</f>
        <v>0</v>
      </c>
      <c r="BG674" s="148">
        <f>IF(N674="zákl. přenesená",J674,0)</f>
        <v>0</v>
      </c>
      <c r="BH674" s="148">
        <f>IF(N674="sníž. přenesená",J674,0)</f>
        <v>0</v>
      </c>
      <c r="BI674" s="148">
        <f>IF(N674="nulová",J674,0)</f>
        <v>0</v>
      </c>
      <c r="BJ674" s="17" t="s">
        <v>88</v>
      </c>
      <c r="BK674" s="148">
        <f>ROUND(I674*H674,2)</f>
        <v>0</v>
      </c>
      <c r="BL674" s="17" t="s">
        <v>165</v>
      </c>
      <c r="BM674" s="147" t="s">
        <v>1831</v>
      </c>
    </row>
    <row r="675" spans="2:65" s="1" customFormat="1" ht="11.25">
      <c r="B675" s="32"/>
      <c r="D675" s="149" t="s">
        <v>167</v>
      </c>
      <c r="F675" s="150" t="s">
        <v>1832</v>
      </c>
      <c r="I675" s="151"/>
      <c r="L675" s="32"/>
      <c r="M675" s="152"/>
      <c r="T675" s="56"/>
      <c r="AT675" s="17" t="s">
        <v>167</v>
      </c>
      <c r="AU675" s="17" t="s">
        <v>90</v>
      </c>
    </row>
    <row r="676" spans="2:65" s="1" customFormat="1" ht="24.2" customHeight="1">
      <c r="B676" s="32"/>
      <c r="C676" s="176" t="s">
        <v>862</v>
      </c>
      <c r="D676" s="176" t="s">
        <v>336</v>
      </c>
      <c r="E676" s="177" t="s">
        <v>1833</v>
      </c>
      <c r="F676" s="178" t="s">
        <v>1834</v>
      </c>
      <c r="G676" s="179" t="s">
        <v>176</v>
      </c>
      <c r="H676" s="180">
        <v>3</v>
      </c>
      <c r="I676" s="181"/>
      <c r="J676" s="182">
        <f>ROUND(I676*H676,2)</f>
        <v>0</v>
      </c>
      <c r="K676" s="178" t="s">
        <v>270</v>
      </c>
      <c r="L676" s="183"/>
      <c r="M676" s="184" t="s">
        <v>1</v>
      </c>
      <c r="N676" s="185" t="s">
        <v>45</v>
      </c>
      <c r="P676" s="145">
        <f>O676*H676</f>
        <v>0</v>
      </c>
      <c r="Q676" s="145">
        <v>1.2800000000000001E-3</v>
      </c>
      <c r="R676" s="145">
        <f>Q676*H676</f>
        <v>3.8400000000000005E-3</v>
      </c>
      <c r="S676" s="145">
        <v>0</v>
      </c>
      <c r="T676" s="146">
        <f>S676*H676</f>
        <v>0</v>
      </c>
      <c r="AR676" s="147" t="s">
        <v>223</v>
      </c>
      <c r="AT676" s="147" t="s">
        <v>336</v>
      </c>
      <c r="AU676" s="147" t="s">
        <v>90</v>
      </c>
      <c r="AY676" s="17" t="s">
        <v>158</v>
      </c>
      <c r="BE676" s="148">
        <f>IF(N676="základní",J676,0)</f>
        <v>0</v>
      </c>
      <c r="BF676" s="148">
        <f>IF(N676="snížená",J676,0)</f>
        <v>0</v>
      </c>
      <c r="BG676" s="148">
        <f>IF(N676="zákl. přenesená",J676,0)</f>
        <v>0</v>
      </c>
      <c r="BH676" s="148">
        <f>IF(N676="sníž. přenesená",J676,0)</f>
        <v>0</v>
      </c>
      <c r="BI676" s="148">
        <f>IF(N676="nulová",J676,0)</f>
        <v>0</v>
      </c>
      <c r="BJ676" s="17" t="s">
        <v>88</v>
      </c>
      <c r="BK676" s="148">
        <f>ROUND(I676*H676,2)</f>
        <v>0</v>
      </c>
      <c r="BL676" s="17" t="s">
        <v>165</v>
      </c>
      <c r="BM676" s="147" t="s">
        <v>1835</v>
      </c>
    </row>
    <row r="677" spans="2:65" s="1" customFormat="1" ht="11.25">
      <c r="B677" s="32"/>
      <c r="D677" s="149" t="s">
        <v>167</v>
      </c>
      <c r="F677" s="150" t="s">
        <v>1832</v>
      </c>
      <c r="I677" s="151"/>
      <c r="L677" s="32"/>
      <c r="M677" s="152"/>
      <c r="T677" s="56"/>
      <c r="AT677" s="17" t="s">
        <v>167</v>
      </c>
      <c r="AU677" s="17" t="s">
        <v>90</v>
      </c>
    </row>
    <row r="678" spans="2:65" s="11" customFormat="1" ht="22.9" customHeight="1">
      <c r="B678" s="124"/>
      <c r="D678" s="125" t="s">
        <v>79</v>
      </c>
      <c r="E678" s="134" t="s">
        <v>232</v>
      </c>
      <c r="F678" s="134" t="s">
        <v>713</v>
      </c>
      <c r="I678" s="127"/>
      <c r="J678" s="135">
        <f>BK678</f>
        <v>0</v>
      </c>
      <c r="L678" s="124"/>
      <c r="M678" s="129"/>
      <c r="P678" s="130">
        <f>SUM(P679:P813)</f>
        <v>0</v>
      </c>
      <c r="R678" s="130">
        <f>SUM(R679:R813)</f>
        <v>24.924444400000002</v>
      </c>
      <c r="T678" s="131">
        <f>SUM(T679:T813)</f>
        <v>130.72658000000001</v>
      </c>
      <c r="AR678" s="125" t="s">
        <v>157</v>
      </c>
      <c r="AT678" s="132" t="s">
        <v>79</v>
      </c>
      <c r="AU678" s="132" t="s">
        <v>88</v>
      </c>
      <c r="AY678" s="125" t="s">
        <v>158</v>
      </c>
      <c r="BK678" s="133">
        <f>SUM(BK679:BK813)</f>
        <v>0</v>
      </c>
    </row>
    <row r="679" spans="2:65" s="1" customFormat="1" ht="24.2" customHeight="1">
      <c r="B679" s="32"/>
      <c r="C679" s="136" t="s">
        <v>865</v>
      </c>
      <c r="D679" s="136" t="s">
        <v>160</v>
      </c>
      <c r="E679" s="137" t="s">
        <v>1836</v>
      </c>
      <c r="F679" s="138" t="s">
        <v>1837</v>
      </c>
      <c r="G679" s="139" t="s">
        <v>176</v>
      </c>
      <c r="H679" s="140">
        <v>1</v>
      </c>
      <c r="I679" s="141"/>
      <c r="J679" s="142">
        <f>ROUND(I679*H679,2)</f>
        <v>0</v>
      </c>
      <c r="K679" s="138" t="s">
        <v>164</v>
      </c>
      <c r="L679" s="32"/>
      <c r="M679" s="143" t="s">
        <v>1</v>
      </c>
      <c r="N679" s="144" t="s">
        <v>45</v>
      </c>
      <c r="P679" s="145">
        <f>O679*H679</f>
        <v>0</v>
      </c>
      <c r="Q679" s="145">
        <v>4.0000000000000002E-4</v>
      </c>
      <c r="R679" s="145">
        <f>Q679*H679</f>
        <v>4.0000000000000002E-4</v>
      </c>
      <c r="S679" s="145">
        <v>0</v>
      </c>
      <c r="T679" s="146">
        <f>S679*H679</f>
        <v>0</v>
      </c>
      <c r="AR679" s="147" t="s">
        <v>165</v>
      </c>
      <c r="AT679" s="147" t="s">
        <v>160</v>
      </c>
      <c r="AU679" s="147" t="s">
        <v>90</v>
      </c>
      <c r="AY679" s="17" t="s">
        <v>158</v>
      </c>
      <c r="BE679" s="148">
        <f>IF(N679="základní",J679,0)</f>
        <v>0</v>
      </c>
      <c r="BF679" s="148">
        <f>IF(N679="snížená",J679,0)</f>
        <v>0</v>
      </c>
      <c r="BG679" s="148">
        <f>IF(N679="zákl. přenesená",J679,0)</f>
        <v>0</v>
      </c>
      <c r="BH679" s="148">
        <f>IF(N679="sníž. přenesená",J679,0)</f>
        <v>0</v>
      </c>
      <c r="BI679" s="148">
        <f>IF(N679="nulová",J679,0)</f>
        <v>0</v>
      </c>
      <c r="BJ679" s="17" t="s">
        <v>88</v>
      </c>
      <c r="BK679" s="148">
        <f>ROUND(I679*H679,2)</f>
        <v>0</v>
      </c>
      <c r="BL679" s="17" t="s">
        <v>165</v>
      </c>
      <c r="BM679" s="147" t="s">
        <v>1838</v>
      </c>
    </row>
    <row r="680" spans="2:65" s="1" customFormat="1" ht="19.5">
      <c r="B680" s="32"/>
      <c r="D680" s="149" t="s">
        <v>167</v>
      </c>
      <c r="F680" s="150" t="s">
        <v>1839</v>
      </c>
      <c r="I680" s="151"/>
      <c r="L680" s="32"/>
      <c r="M680" s="152"/>
      <c r="T680" s="56"/>
      <c r="AT680" s="17" t="s">
        <v>167</v>
      </c>
      <c r="AU680" s="17" t="s">
        <v>90</v>
      </c>
    </row>
    <row r="681" spans="2:65" s="1" customFormat="1" ht="11.25">
      <c r="B681" s="32"/>
      <c r="D681" s="153" t="s">
        <v>169</v>
      </c>
      <c r="F681" s="154" t="s">
        <v>1840</v>
      </c>
      <c r="I681" s="151"/>
      <c r="L681" s="32"/>
      <c r="M681" s="152"/>
      <c r="T681" s="56"/>
      <c r="AT681" s="17" t="s">
        <v>169</v>
      </c>
      <c r="AU681" s="17" t="s">
        <v>90</v>
      </c>
    </row>
    <row r="682" spans="2:65" s="12" customFormat="1" ht="11.25">
      <c r="B682" s="155"/>
      <c r="D682" s="149" t="s">
        <v>171</v>
      </c>
      <c r="E682" s="156" t="s">
        <v>1</v>
      </c>
      <c r="F682" s="157" t="s">
        <v>1470</v>
      </c>
      <c r="H682" s="156" t="s">
        <v>1</v>
      </c>
      <c r="I682" s="158"/>
      <c r="L682" s="155"/>
      <c r="M682" s="159"/>
      <c r="T682" s="160"/>
      <c r="AT682" s="156" t="s">
        <v>171</v>
      </c>
      <c r="AU682" s="156" t="s">
        <v>90</v>
      </c>
      <c r="AV682" s="12" t="s">
        <v>88</v>
      </c>
      <c r="AW682" s="12" t="s">
        <v>36</v>
      </c>
      <c r="AX682" s="12" t="s">
        <v>80</v>
      </c>
      <c r="AY682" s="156" t="s">
        <v>158</v>
      </c>
    </row>
    <row r="683" spans="2:65" s="12" customFormat="1" ht="11.25">
      <c r="B683" s="155"/>
      <c r="D683" s="149" t="s">
        <v>171</v>
      </c>
      <c r="E683" s="156" t="s">
        <v>1</v>
      </c>
      <c r="F683" s="157" t="s">
        <v>1471</v>
      </c>
      <c r="H683" s="156" t="s">
        <v>1</v>
      </c>
      <c r="I683" s="158"/>
      <c r="L683" s="155"/>
      <c r="M683" s="159"/>
      <c r="T683" s="160"/>
      <c r="AT683" s="156" t="s">
        <v>171</v>
      </c>
      <c r="AU683" s="156" t="s">
        <v>90</v>
      </c>
      <c r="AV683" s="12" t="s">
        <v>88</v>
      </c>
      <c r="AW683" s="12" t="s">
        <v>36</v>
      </c>
      <c r="AX683" s="12" t="s">
        <v>80</v>
      </c>
      <c r="AY683" s="156" t="s">
        <v>158</v>
      </c>
    </row>
    <row r="684" spans="2:65" s="13" customFormat="1" ht="11.25">
      <c r="B684" s="161"/>
      <c r="D684" s="149" t="s">
        <v>171</v>
      </c>
      <c r="E684" s="162" t="s">
        <v>1</v>
      </c>
      <c r="F684" s="163" t="s">
        <v>88</v>
      </c>
      <c r="H684" s="164">
        <v>1</v>
      </c>
      <c r="I684" s="165"/>
      <c r="L684" s="161"/>
      <c r="M684" s="166"/>
      <c r="T684" s="167"/>
      <c r="AT684" s="162" t="s">
        <v>171</v>
      </c>
      <c r="AU684" s="162" t="s">
        <v>90</v>
      </c>
      <c r="AV684" s="13" t="s">
        <v>90</v>
      </c>
      <c r="AW684" s="13" t="s">
        <v>36</v>
      </c>
      <c r="AX684" s="13" t="s">
        <v>80</v>
      </c>
      <c r="AY684" s="162" t="s">
        <v>158</v>
      </c>
    </row>
    <row r="685" spans="2:65" s="14" customFormat="1" ht="11.25">
      <c r="B685" s="168"/>
      <c r="D685" s="149" t="s">
        <v>171</v>
      </c>
      <c r="E685" s="169" t="s">
        <v>1</v>
      </c>
      <c r="F685" s="170" t="s">
        <v>182</v>
      </c>
      <c r="H685" s="171">
        <v>1</v>
      </c>
      <c r="I685" s="172"/>
      <c r="L685" s="168"/>
      <c r="M685" s="173"/>
      <c r="T685" s="174"/>
      <c r="AT685" s="169" t="s">
        <v>171</v>
      </c>
      <c r="AU685" s="169" t="s">
        <v>90</v>
      </c>
      <c r="AV685" s="14" t="s">
        <v>165</v>
      </c>
      <c r="AW685" s="14" t="s">
        <v>36</v>
      </c>
      <c r="AX685" s="14" t="s">
        <v>88</v>
      </c>
      <c r="AY685" s="169" t="s">
        <v>158</v>
      </c>
    </row>
    <row r="686" spans="2:65" s="1" customFormat="1" ht="24.2" customHeight="1">
      <c r="B686" s="32"/>
      <c r="C686" s="176" t="s">
        <v>873</v>
      </c>
      <c r="D686" s="176" t="s">
        <v>336</v>
      </c>
      <c r="E686" s="177" t="s">
        <v>1841</v>
      </c>
      <c r="F686" s="178" t="s">
        <v>1842</v>
      </c>
      <c r="G686" s="179" t="s">
        <v>176</v>
      </c>
      <c r="H686" s="180">
        <v>1</v>
      </c>
      <c r="I686" s="181"/>
      <c r="J686" s="182">
        <f>ROUND(I686*H686,2)</f>
        <v>0</v>
      </c>
      <c r="K686" s="178" t="s">
        <v>270</v>
      </c>
      <c r="L686" s="183"/>
      <c r="M686" s="184" t="s">
        <v>1</v>
      </c>
      <c r="N686" s="185" t="s">
        <v>45</v>
      </c>
      <c r="P686" s="145">
        <f>O686*H686</f>
        <v>0</v>
      </c>
      <c r="Q686" s="145">
        <v>6.0000000000000001E-3</v>
      </c>
      <c r="R686" s="145">
        <f>Q686*H686</f>
        <v>6.0000000000000001E-3</v>
      </c>
      <c r="S686" s="145">
        <v>0</v>
      </c>
      <c r="T686" s="146">
        <f>S686*H686</f>
        <v>0</v>
      </c>
      <c r="AR686" s="147" t="s">
        <v>223</v>
      </c>
      <c r="AT686" s="147" t="s">
        <v>336</v>
      </c>
      <c r="AU686" s="147" t="s">
        <v>90</v>
      </c>
      <c r="AY686" s="17" t="s">
        <v>158</v>
      </c>
      <c r="BE686" s="148">
        <f>IF(N686="základní",J686,0)</f>
        <v>0</v>
      </c>
      <c r="BF686" s="148">
        <f>IF(N686="snížená",J686,0)</f>
        <v>0</v>
      </c>
      <c r="BG686" s="148">
        <f>IF(N686="zákl. přenesená",J686,0)</f>
        <v>0</v>
      </c>
      <c r="BH686" s="148">
        <f>IF(N686="sníž. přenesená",J686,0)</f>
        <v>0</v>
      </c>
      <c r="BI686" s="148">
        <f>IF(N686="nulová",J686,0)</f>
        <v>0</v>
      </c>
      <c r="BJ686" s="17" t="s">
        <v>88</v>
      </c>
      <c r="BK686" s="148">
        <f>ROUND(I686*H686,2)</f>
        <v>0</v>
      </c>
      <c r="BL686" s="17" t="s">
        <v>165</v>
      </c>
      <c r="BM686" s="147" t="s">
        <v>1843</v>
      </c>
    </row>
    <row r="687" spans="2:65" s="1" customFormat="1" ht="29.25">
      <c r="B687" s="32"/>
      <c r="D687" s="149" t="s">
        <v>195</v>
      </c>
      <c r="F687" s="175" t="s">
        <v>1844</v>
      </c>
      <c r="I687" s="151"/>
      <c r="L687" s="32"/>
      <c r="M687" s="152"/>
      <c r="T687" s="56"/>
      <c r="AT687" s="17" t="s">
        <v>195</v>
      </c>
      <c r="AU687" s="17" t="s">
        <v>90</v>
      </c>
    </row>
    <row r="688" spans="2:65" s="1" customFormat="1" ht="33" customHeight="1">
      <c r="B688" s="32"/>
      <c r="C688" s="136" t="s">
        <v>880</v>
      </c>
      <c r="D688" s="136" t="s">
        <v>160</v>
      </c>
      <c r="E688" s="137" t="s">
        <v>1845</v>
      </c>
      <c r="F688" s="138" t="s">
        <v>1846</v>
      </c>
      <c r="G688" s="139" t="s">
        <v>717</v>
      </c>
      <c r="H688" s="140">
        <v>192</v>
      </c>
      <c r="I688" s="141"/>
      <c r="J688" s="142">
        <f>ROUND(I688*H688,2)</f>
        <v>0</v>
      </c>
      <c r="K688" s="138" t="s">
        <v>164</v>
      </c>
      <c r="L688" s="32"/>
      <c r="M688" s="143" t="s">
        <v>1</v>
      </c>
      <c r="N688" s="144" t="s">
        <v>45</v>
      </c>
      <c r="P688" s="145">
        <f>O688*H688</f>
        <v>0</v>
      </c>
      <c r="Q688" s="145">
        <v>0.10398</v>
      </c>
      <c r="R688" s="145">
        <f>Q688*H688</f>
        <v>19.96416</v>
      </c>
      <c r="S688" s="145">
        <v>0</v>
      </c>
      <c r="T688" s="146">
        <f>S688*H688</f>
        <v>0</v>
      </c>
      <c r="AR688" s="147" t="s">
        <v>165</v>
      </c>
      <c r="AT688" s="147" t="s">
        <v>160</v>
      </c>
      <c r="AU688" s="147" t="s">
        <v>90</v>
      </c>
      <c r="AY688" s="17" t="s">
        <v>158</v>
      </c>
      <c r="BE688" s="148">
        <f>IF(N688="základní",J688,0)</f>
        <v>0</v>
      </c>
      <c r="BF688" s="148">
        <f>IF(N688="snížená",J688,0)</f>
        <v>0</v>
      </c>
      <c r="BG688" s="148">
        <f>IF(N688="zákl. přenesená",J688,0)</f>
        <v>0</v>
      </c>
      <c r="BH688" s="148">
        <f>IF(N688="sníž. přenesená",J688,0)</f>
        <v>0</v>
      </c>
      <c r="BI688" s="148">
        <f>IF(N688="nulová",J688,0)</f>
        <v>0</v>
      </c>
      <c r="BJ688" s="17" t="s">
        <v>88</v>
      </c>
      <c r="BK688" s="148">
        <f>ROUND(I688*H688,2)</f>
        <v>0</v>
      </c>
      <c r="BL688" s="17" t="s">
        <v>165</v>
      </c>
      <c r="BM688" s="147" t="s">
        <v>1847</v>
      </c>
    </row>
    <row r="689" spans="2:65" s="1" customFormat="1" ht="29.25">
      <c r="B689" s="32"/>
      <c r="D689" s="149" t="s">
        <v>167</v>
      </c>
      <c r="F689" s="150" t="s">
        <v>1848</v>
      </c>
      <c r="I689" s="151"/>
      <c r="L689" s="32"/>
      <c r="M689" s="152"/>
      <c r="T689" s="56"/>
      <c r="AT689" s="17" t="s">
        <v>167</v>
      </c>
      <c r="AU689" s="17" t="s">
        <v>90</v>
      </c>
    </row>
    <row r="690" spans="2:65" s="1" customFormat="1" ht="11.25">
      <c r="B690" s="32"/>
      <c r="D690" s="153" t="s">
        <v>169</v>
      </c>
      <c r="F690" s="154" t="s">
        <v>1849</v>
      </c>
      <c r="I690" s="151"/>
      <c r="L690" s="32"/>
      <c r="M690" s="152"/>
      <c r="T690" s="56"/>
      <c r="AT690" s="17" t="s">
        <v>169</v>
      </c>
      <c r="AU690" s="17" t="s">
        <v>90</v>
      </c>
    </row>
    <row r="691" spans="2:65" s="1" customFormat="1" ht="19.5">
      <c r="B691" s="32"/>
      <c r="D691" s="149" t="s">
        <v>195</v>
      </c>
      <c r="F691" s="175" t="s">
        <v>1850</v>
      </c>
      <c r="I691" s="151"/>
      <c r="L691" s="32"/>
      <c r="M691" s="152"/>
      <c r="T691" s="56"/>
      <c r="AT691" s="17" t="s">
        <v>195</v>
      </c>
      <c r="AU691" s="17" t="s">
        <v>90</v>
      </c>
    </row>
    <row r="692" spans="2:65" s="12" customFormat="1" ht="11.25">
      <c r="B692" s="155"/>
      <c r="D692" s="149" t="s">
        <v>171</v>
      </c>
      <c r="E692" s="156" t="s">
        <v>1</v>
      </c>
      <c r="F692" s="157" t="s">
        <v>1591</v>
      </c>
      <c r="H692" s="156" t="s">
        <v>1</v>
      </c>
      <c r="I692" s="158"/>
      <c r="L692" s="155"/>
      <c r="M692" s="159"/>
      <c r="T692" s="160"/>
      <c r="AT692" s="156" t="s">
        <v>171</v>
      </c>
      <c r="AU692" s="156" t="s">
        <v>90</v>
      </c>
      <c r="AV692" s="12" t="s">
        <v>88</v>
      </c>
      <c r="AW692" s="12" t="s">
        <v>36</v>
      </c>
      <c r="AX692" s="12" t="s">
        <v>80</v>
      </c>
      <c r="AY692" s="156" t="s">
        <v>158</v>
      </c>
    </row>
    <row r="693" spans="2:65" s="13" customFormat="1" ht="11.25">
      <c r="B693" s="161"/>
      <c r="D693" s="149" t="s">
        <v>171</v>
      </c>
      <c r="E693" s="162" t="s">
        <v>1</v>
      </c>
      <c r="F693" s="163" t="s">
        <v>1851</v>
      </c>
      <c r="H693" s="164">
        <v>192</v>
      </c>
      <c r="I693" s="165"/>
      <c r="L693" s="161"/>
      <c r="M693" s="166"/>
      <c r="T693" s="167"/>
      <c r="AT693" s="162" t="s">
        <v>171</v>
      </c>
      <c r="AU693" s="162" t="s">
        <v>90</v>
      </c>
      <c r="AV693" s="13" t="s">
        <v>90</v>
      </c>
      <c r="AW693" s="13" t="s">
        <v>36</v>
      </c>
      <c r="AX693" s="13" t="s">
        <v>88</v>
      </c>
      <c r="AY693" s="162" t="s">
        <v>158</v>
      </c>
    </row>
    <row r="694" spans="2:65" s="1" customFormat="1" ht="16.5" customHeight="1">
      <c r="B694" s="32"/>
      <c r="C694" s="176" t="s">
        <v>884</v>
      </c>
      <c r="D694" s="176" t="s">
        <v>336</v>
      </c>
      <c r="E694" s="177" t="s">
        <v>1852</v>
      </c>
      <c r="F694" s="178" t="s">
        <v>1853</v>
      </c>
      <c r="G694" s="179" t="s">
        <v>717</v>
      </c>
      <c r="H694" s="180">
        <v>195.84</v>
      </c>
      <c r="I694" s="181"/>
      <c r="J694" s="182">
        <f>ROUND(I694*H694,2)</f>
        <v>0</v>
      </c>
      <c r="K694" s="178" t="s">
        <v>270</v>
      </c>
      <c r="L694" s="183"/>
      <c r="M694" s="184" t="s">
        <v>1</v>
      </c>
      <c r="N694" s="185" t="s">
        <v>45</v>
      </c>
      <c r="P694" s="145">
        <f>O694*H694</f>
        <v>0</v>
      </c>
      <c r="Q694" s="145">
        <v>1.7999999999999999E-2</v>
      </c>
      <c r="R694" s="145">
        <f>Q694*H694</f>
        <v>3.5251199999999998</v>
      </c>
      <c r="S694" s="145">
        <v>0</v>
      </c>
      <c r="T694" s="146">
        <f>S694*H694</f>
        <v>0</v>
      </c>
      <c r="AR694" s="147" t="s">
        <v>223</v>
      </c>
      <c r="AT694" s="147" t="s">
        <v>336</v>
      </c>
      <c r="AU694" s="147" t="s">
        <v>90</v>
      </c>
      <c r="AY694" s="17" t="s">
        <v>158</v>
      </c>
      <c r="BE694" s="148">
        <f>IF(N694="základní",J694,0)</f>
        <v>0</v>
      </c>
      <c r="BF694" s="148">
        <f>IF(N694="snížená",J694,0)</f>
        <v>0</v>
      </c>
      <c r="BG694" s="148">
        <f>IF(N694="zákl. přenesená",J694,0)</f>
        <v>0</v>
      </c>
      <c r="BH694" s="148">
        <f>IF(N694="sníž. přenesená",J694,0)</f>
        <v>0</v>
      </c>
      <c r="BI694" s="148">
        <f>IF(N694="nulová",J694,0)</f>
        <v>0</v>
      </c>
      <c r="BJ694" s="17" t="s">
        <v>88</v>
      </c>
      <c r="BK694" s="148">
        <f>ROUND(I694*H694,2)</f>
        <v>0</v>
      </c>
      <c r="BL694" s="17" t="s">
        <v>165</v>
      </c>
      <c r="BM694" s="147" t="s">
        <v>1854</v>
      </c>
    </row>
    <row r="695" spans="2:65" s="13" customFormat="1" ht="11.25">
      <c r="B695" s="161"/>
      <c r="D695" s="149" t="s">
        <v>171</v>
      </c>
      <c r="F695" s="163" t="s">
        <v>1855</v>
      </c>
      <c r="H695" s="164">
        <v>195.84</v>
      </c>
      <c r="I695" s="165"/>
      <c r="L695" s="161"/>
      <c r="M695" s="166"/>
      <c r="T695" s="167"/>
      <c r="AT695" s="162" t="s">
        <v>171</v>
      </c>
      <c r="AU695" s="162" t="s">
        <v>90</v>
      </c>
      <c r="AV695" s="13" t="s">
        <v>90</v>
      </c>
      <c r="AW695" s="13" t="s">
        <v>4</v>
      </c>
      <c r="AX695" s="13" t="s">
        <v>88</v>
      </c>
      <c r="AY695" s="162" t="s">
        <v>158</v>
      </c>
    </row>
    <row r="696" spans="2:65" s="1" customFormat="1" ht="21.75" customHeight="1">
      <c r="B696" s="32"/>
      <c r="C696" s="136" t="s">
        <v>892</v>
      </c>
      <c r="D696" s="136" t="s">
        <v>160</v>
      </c>
      <c r="E696" s="137" t="s">
        <v>1856</v>
      </c>
      <c r="F696" s="138" t="s">
        <v>1857</v>
      </c>
      <c r="G696" s="139" t="s">
        <v>717</v>
      </c>
      <c r="H696" s="140">
        <v>4.82</v>
      </c>
      <c r="I696" s="141"/>
      <c r="J696" s="142">
        <f>ROUND(I696*H696,2)</f>
        <v>0</v>
      </c>
      <c r="K696" s="138" t="s">
        <v>270</v>
      </c>
      <c r="L696" s="32"/>
      <c r="M696" s="143" t="s">
        <v>1</v>
      </c>
      <c r="N696" s="144" t="s">
        <v>45</v>
      </c>
      <c r="P696" s="145">
        <f>O696*H696</f>
        <v>0</v>
      </c>
      <c r="Q696" s="145">
        <v>2.2000000000000001E-4</v>
      </c>
      <c r="R696" s="145">
        <f>Q696*H696</f>
        <v>1.0604000000000002E-3</v>
      </c>
      <c r="S696" s="145">
        <v>0</v>
      </c>
      <c r="T696" s="146">
        <f>S696*H696</f>
        <v>0</v>
      </c>
      <c r="AR696" s="147" t="s">
        <v>165</v>
      </c>
      <c r="AT696" s="147" t="s">
        <v>160</v>
      </c>
      <c r="AU696" s="147" t="s">
        <v>90</v>
      </c>
      <c r="AY696" s="17" t="s">
        <v>158</v>
      </c>
      <c r="BE696" s="148">
        <f>IF(N696="základní",J696,0)</f>
        <v>0</v>
      </c>
      <c r="BF696" s="148">
        <f>IF(N696="snížená",J696,0)</f>
        <v>0</v>
      </c>
      <c r="BG696" s="148">
        <f>IF(N696="zákl. přenesená",J696,0)</f>
        <v>0</v>
      </c>
      <c r="BH696" s="148">
        <f>IF(N696="sníž. přenesená",J696,0)</f>
        <v>0</v>
      </c>
      <c r="BI696" s="148">
        <f>IF(N696="nulová",J696,0)</f>
        <v>0</v>
      </c>
      <c r="BJ696" s="17" t="s">
        <v>88</v>
      </c>
      <c r="BK696" s="148">
        <f>ROUND(I696*H696,2)</f>
        <v>0</v>
      </c>
      <c r="BL696" s="17" t="s">
        <v>165</v>
      </c>
      <c r="BM696" s="147" t="s">
        <v>1858</v>
      </c>
    </row>
    <row r="697" spans="2:65" s="12" customFormat="1" ht="11.25">
      <c r="B697" s="155"/>
      <c r="D697" s="149" t="s">
        <v>171</v>
      </c>
      <c r="E697" s="156" t="s">
        <v>1</v>
      </c>
      <c r="F697" s="157" t="s">
        <v>1568</v>
      </c>
      <c r="H697" s="156" t="s">
        <v>1</v>
      </c>
      <c r="I697" s="158"/>
      <c r="L697" s="155"/>
      <c r="M697" s="159"/>
      <c r="T697" s="160"/>
      <c r="AT697" s="156" t="s">
        <v>171</v>
      </c>
      <c r="AU697" s="156" t="s">
        <v>90</v>
      </c>
      <c r="AV697" s="12" t="s">
        <v>88</v>
      </c>
      <c r="AW697" s="12" t="s">
        <v>36</v>
      </c>
      <c r="AX697" s="12" t="s">
        <v>80</v>
      </c>
      <c r="AY697" s="156" t="s">
        <v>158</v>
      </c>
    </row>
    <row r="698" spans="2:65" s="12" customFormat="1" ht="11.25">
      <c r="B698" s="155"/>
      <c r="D698" s="149" t="s">
        <v>171</v>
      </c>
      <c r="E698" s="156" t="s">
        <v>1</v>
      </c>
      <c r="F698" s="157" t="s">
        <v>1859</v>
      </c>
      <c r="H698" s="156" t="s">
        <v>1</v>
      </c>
      <c r="I698" s="158"/>
      <c r="L698" s="155"/>
      <c r="M698" s="159"/>
      <c r="T698" s="160"/>
      <c r="AT698" s="156" t="s">
        <v>171</v>
      </c>
      <c r="AU698" s="156" t="s">
        <v>90</v>
      </c>
      <c r="AV698" s="12" t="s">
        <v>88</v>
      </c>
      <c r="AW698" s="12" t="s">
        <v>36</v>
      </c>
      <c r="AX698" s="12" t="s">
        <v>80</v>
      </c>
      <c r="AY698" s="156" t="s">
        <v>158</v>
      </c>
    </row>
    <row r="699" spans="2:65" s="13" customFormat="1" ht="11.25">
      <c r="B699" s="161"/>
      <c r="D699" s="149" t="s">
        <v>171</v>
      </c>
      <c r="E699" s="162" t="s">
        <v>1</v>
      </c>
      <c r="F699" s="163" t="s">
        <v>1860</v>
      </c>
      <c r="H699" s="164">
        <v>3.13</v>
      </c>
      <c r="I699" s="165"/>
      <c r="L699" s="161"/>
      <c r="M699" s="166"/>
      <c r="T699" s="167"/>
      <c r="AT699" s="162" t="s">
        <v>171</v>
      </c>
      <c r="AU699" s="162" t="s">
        <v>90</v>
      </c>
      <c r="AV699" s="13" t="s">
        <v>90</v>
      </c>
      <c r="AW699" s="13" t="s">
        <v>36</v>
      </c>
      <c r="AX699" s="13" t="s">
        <v>80</v>
      </c>
      <c r="AY699" s="162" t="s">
        <v>158</v>
      </c>
    </row>
    <row r="700" spans="2:65" s="12" customFormat="1" ht="22.5">
      <c r="B700" s="155"/>
      <c r="D700" s="149" t="s">
        <v>171</v>
      </c>
      <c r="E700" s="156" t="s">
        <v>1</v>
      </c>
      <c r="F700" s="157" t="s">
        <v>1572</v>
      </c>
      <c r="H700" s="156" t="s">
        <v>1</v>
      </c>
      <c r="I700" s="158"/>
      <c r="L700" s="155"/>
      <c r="M700" s="159"/>
      <c r="T700" s="160"/>
      <c r="AT700" s="156" t="s">
        <v>171</v>
      </c>
      <c r="AU700" s="156" t="s">
        <v>90</v>
      </c>
      <c r="AV700" s="12" t="s">
        <v>88</v>
      </c>
      <c r="AW700" s="12" t="s">
        <v>36</v>
      </c>
      <c r="AX700" s="12" t="s">
        <v>80</v>
      </c>
      <c r="AY700" s="156" t="s">
        <v>158</v>
      </c>
    </row>
    <row r="701" spans="2:65" s="12" customFormat="1" ht="11.25">
      <c r="B701" s="155"/>
      <c r="D701" s="149" t="s">
        <v>171</v>
      </c>
      <c r="E701" s="156" t="s">
        <v>1</v>
      </c>
      <c r="F701" s="157" t="s">
        <v>1859</v>
      </c>
      <c r="H701" s="156" t="s">
        <v>1</v>
      </c>
      <c r="I701" s="158"/>
      <c r="L701" s="155"/>
      <c r="M701" s="159"/>
      <c r="T701" s="160"/>
      <c r="AT701" s="156" t="s">
        <v>171</v>
      </c>
      <c r="AU701" s="156" t="s">
        <v>90</v>
      </c>
      <c r="AV701" s="12" t="s">
        <v>88</v>
      </c>
      <c r="AW701" s="12" t="s">
        <v>36</v>
      </c>
      <c r="AX701" s="12" t="s">
        <v>80</v>
      </c>
      <c r="AY701" s="156" t="s">
        <v>158</v>
      </c>
    </row>
    <row r="702" spans="2:65" s="13" customFormat="1" ht="11.25">
      <c r="B702" s="161"/>
      <c r="D702" s="149" t="s">
        <v>171</v>
      </c>
      <c r="E702" s="162" t="s">
        <v>1</v>
      </c>
      <c r="F702" s="163" t="s">
        <v>1861</v>
      </c>
      <c r="H702" s="164">
        <v>1.69</v>
      </c>
      <c r="I702" s="165"/>
      <c r="L702" s="161"/>
      <c r="M702" s="166"/>
      <c r="T702" s="167"/>
      <c r="AT702" s="162" t="s">
        <v>171</v>
      </c>
      <c r="AU702" s="162" t="s">
        <v>90</v>
      </c>
      <c r="AV702" s="13" t="s">
        <v>90</v>
      </c>
      <c r="AW702" s="13" t="s">
        <v>36</v>
      </c>
      <c r="AX702" s="13" t="s">
        <v>80</v>
      </c>
      <c r="AY702" s="162" t="s">
        <v>158</v>
      </c>
    </row>
    <row r="703" spans="2:65" s="14" customFormat="1" ht="11.25">
      <c r="B703" s="168"/>
      <c r="D703" s="149" t="s">
        <v>171</v>
      </c>
      <c r="E703" s="169" t="s">
        <v>1</v>
      </c>
      <c r="F703" s="170" t="s">
        <v>182</v>
      </c>
      <c r="H703" s="171">
        <v>4.82</v>
      </c>
      <c r="I703" s="172"/>
      <c r="L703" s="168"/>
      <c r="M703" s="173"/>
      <c r="T703" s="174"/>
      <c r="AT703" s="169" t="s">
        <v>171</v>
      </c>
      <c r="AU703" s="169" t="s">
        <v>90</v>
      </c>
      <c r="AV703" s="14" t="s">
        <v>165</v>
      </c>
      <c r="AW703" s="14" t="s">
        <v>36</v>
      </c>
      <c r="AX703" s="14" t="s">
        <v>88</v>
      </c>
      <c r="AY703" s="169" t="s">
        <v>158</v>
      </c>
    </row>
    <row r="704" spans="2:65" s="1" customFormat="1" ht="24.2" customHeight="1">
      <c r="B704" s="32"/>
      <c r="C704" s="136" t="s">
        <v>899</v>
      </c>
      <c r="D704" s="136" t="s">
        <v>160</v>
      </c>
      <c r="E704" s="137" t="s">
        <v>715</v>
      </c>
      <c r="F704" s="138" t="s">
        <v>716</v>
      </c>
      <c r="G704" s="139" t="s">
        <v>717</v>
      </c>
      <c r="H704" s="140">
        <v>69.77</v>
      </c>
      <c r="I704" s="141"/>
      <c r="J704" s="142">
        <f>ROUND(I704*H704,2)</f>
        <v>0</v>
      </c>
      <c r="K704" s="138" t="s">
        <v>270</v>
      </c>
      <c r="L704" s="32"/>
      <c r="M704" s="143" t="s">
        <v>1</v>
      </c>
      <c r="N704" s="144" t="s">
        <v>45</v>
      </c>
      <c r="P704" s="145">
        <f>O704*H704</f>
        <v>0</v>
      </c>
      <c r="Q704" s="145">
        <v>3.0000000000000001E-5</v>
      </c>
      <c r="R704" s="145">
        <f>Q704*H704</f>
        <v>2.0931000000000001E-3</v>
      </c>
      <c r="S704" s="145">
        <v>0</v>
      </c>
      <c r="T704" s="146">
        <f>S704*H704</f>
        <v>0</v>
      </c>
      <c r="AR704" s="147" t="s">
        <v>165</v>
      </c>
      <c r="AT704" s="147" t="s">
        <v>160</v>
      </c>
      <c r="AU704" s="147" t="s">
        <v>90</v>
      </c>
      <c r="AY704" s="17" t="s">
        <v>158</v>
      </c>
      <c r="BE704" s="148">
        <f>IF(N704="základní",J704,0)</f>
        <v>0</v>
      </c>
      <c r="BF704" s="148">
        <f>IF(N704="snížená",J704,0)</f>
        <v>0</v>
      </c>
      <c r="BG704" s="148">
        <f>IF(N704="zákl. přenesená",J704,0)</f>
        <v>0</v>
      </c>
      <c r="BH704" s="148">
        <f>IF(N704="sníž. přenesená",J704,0)</f>
        <v>0</v>
      </c>
      <c r="BI704" s="148">
        <f>IF(N704="nulová",J704,0)</f>
        <v>0</v>
      </c>
      <c r="BJ704" s="17" t="s">
        <v>88</v>
      </c>
      <c r="BK704" s="148">
        <f>ROUND(I704*H704,2)</f>
        <v>0</v>
      </c>
      <c r="BL704" s="17" t="s">
        <v>165</v>
      </c>
      <c r="BM704" s="147" t="s">
        <v>1862</v>
      </c>
    </row>
    <row r="705" spans="2:65" s="12" customFormat="1" ht="11.25">
      <c r="B705" s="155"/>
      <c r="D705" s="149" t="s">
        <v>171</v>
      </c>
      <c r="E705" s="156" t="s">
        <v>1</v>
      </c>
      <c r="F705" s="157" t="s">
        <v>1863</v>
      </c>
      <c r="H705" s="156" t="s">
        <v>1</v>
      </c>
      <c r="I705" s="158"/>
      <c r="L705" s="155"/>
      <c r="M705" s="159"/>
      <c r="T705" s="160"/>
      <c r="AT705" s="156" t="s">
        <v>171</v>
      </c>
      <c r="AU705" s="156" t="s">
        <v>90</v>
      </c>
      <c r="AV705" s="12" t="s">
        <v>88</v>
      </c>
      <c r="AW705" s="12" t="s">
        <v>36</v>
      </c>
      <c r="AX705" s="12" t="s">
        <v>80</v>
      </c>
      <c r="AY705" s="156" t="s">
        <v>158</v>
      </c>
    </row>
    <row r="706" spans="2:65" s="13" customFormat="1" ht="11.25">
      <c r="B706" s="161"/>
      <c r="D706" s="149" t="s">
        <v>171</v>
      </c>
      <c r="E706" s="162" t="s">
        <v>1</v>
      </c>
      <c r="F706" s="163" t="s">
        <v>1864</v>
      </c>
      <c r="H706" s="164">
        <v>26.57</v>
      </c>
      <c r="I706" s="165"/>
      <c r="L706" s="161"/>
      <c r="M706" s="166"/>
      <c r="T706" s="167"/>
      <c r="AT706" s="162" t="s">
        <v>171</v>
      </c>
      <c r="AU706" s="162" t="s">
        <v>90</v>
      </c>
      <c r="AV706" s="13" t="s">
        <v>90</v>
      </c>
      <c r="AW706" s="13" t="s">
        <v>36</v>
      </c>
      <c r="AX706" s="13" t="s">
        <v>80</v>
      </c>
      <c r="AY706" s="162" t="s">
        <v>158</v>
      </c>
    </row>
    <row r="707" spans="2:65" s="12" customFormat="1" ht="22.5">
      <c r="B707" s="155"/>
      <c r="D707" s="149" t="s">
        <v>171</v>
      </c>
      <c r="E707" s="156" t="s">
        <v>1</v>
      </c>
      <c r="F707" s="157" t="s">
        <v>720</v>
      </c>
      <c r="H707" s="156" t="s">
        <v>1</v>
      </c>
      <c r="I707" s="158"/>
      <c r="L707" s="155"/>
      <c r="M707" s="159"/>
      <c r="T707" s="160"/>
      <c r="AT707" s="156" t="s">
        <v>171</v>
      </c>
      <c r="AU707" s="156" t="s">
        <v>90</v>
      </c>
      <c r="AV707" s="12" t="s">
        <v>88</v>
      </c>
      <c r="AW707" s="12" t="s">
        <v>36</v>
      </c>
      <c r="AX707" s="12" t="s">
        <v>80</v>
      </c>
      <c r="AY707" s="156" t="s">
        <v>158</v>
      </c>
    </row>
    <row r="708" spans="2:65" s="13" customFormat="1" ht="11.25">
      <c r="B708" s="161"/>
      <c r="D708" s="149" t="s">
        <v>171</v>
      </c>
      <c r="E708" s="162" t="s">
        <v>1</v>
      </c>
      <c r="F708" s="163" t="s">
        <v>1865</v>
      </c>
      <c r="H708" s="164">
        <v>38.299999999999997</v>
      </c>
      <c r="I708" s="165"/>
      <c r="L708" s="161"/>
      <c r="M708" s="166"/>
      <c r="T708" s="167"/>
      <c r="AT708" s="162" t="s">
        <v>171</v>
      </c>
      <c r="AU708" s="162" t="s">
        <v>90</v>
      </c>
      <c r="AV708" s="13" t="s">
        <v>90</v>
      </c>
      <c r="AW708" s="13" t="s">
        <v>36</v>
      </c>
      <c r="AX708" s="13" t="s">
        <v>80</v>
      </c>
      <c r="AY708" s="162" t="s">
        <v>158</v>
      </c>
    </row>
    <row r="709" spans="2:65" s="12" customFormat="1" ht="11.25">
      <c r="B709" s="155"/>
      <c r="D709" s="149" t="s">
        <v>171</v>
      </c>
      <c r="E709" s="156" t="s">
        <v>1</v>
      </c>
      <c r="F709" s="157" t="s">
        <v>1568</v>
      </c>
      <c r="H709" s="156" t="s">
        <v>1</v>
      </c>
      <c r="I709" s="158"/>
      <c r="L709" s="155"/>
      <c r="M709" s="159"/>
      <c r="T709" s="160"/>
      <c r="AT709" s="156" t="s">
        <v>171</v>
      </c>
      <c r="AU709" s="156" t="s">
        <v>90</v>
      </c>
      <c r="AV709" s="12" t="s">
        <v>88</v>
      </c>
      <c r="AW709" s="12" t="s">
        <v>36</v>
      </c>
      <c r="AX709" s="12" t="s">
        <v>80</v>
      </c>
      <c r="AY709" s="156" t="s">
        <v>158</v>
      </c>
    </row>
    <row r="710" spans="2:65" s="12" customFormat="1" ht="11.25">
      <c r="B710" s="155"/>
      <c r="D710" s="149" t="s">
        <v>171</v>
      </c>
      <c r="E710" s="156" t="s">
        <v>1</v>
      </c>
      <c r="F710" s="157" t="s">
        <v>1866</v>
      </c>
      <c r="H710" s="156" t="s">
        <v>1</v>
      </c>
      <c r="I710" s="158"/>
      <c r="L710" s="155"/>
      <c r="M710" s="159"/>
      <c r="T710" s="160"/>
      <c r="AT710" s="156" t="s">
        <v>171</v>
      </c>
      <c r="AU710" s="156" t="s">
        <v>90</v>
      </c>
      <c r="AV710" s="12" t="s">
        <v>88</v>
      </c>
      <c r="AW710" s="12" t="s">
        <v>36</v>
      </c>
      <c r="AX710" s="12" t="s">
        <v>80</v>
      </c>
      <c r="AY710" s="156" t="s">
        <v>158</v>
      </c>
    </row>
    <row r="711" spans="2:65" s="13" customFormat="1" ht="11.25">
      <c r="B711" s="161"/>
      <c r="D711" s="149" t="s">
        <v>171</v>
      </c>
      <c r="E711" s="162" t="s">
        <v>1</v>
      </c>
      <c r="F711" s="163" t="s">
        <v>1867</v>
      </c>
      <c r="H711" s="164">
        <v>3.14</v>
      </c>
      <c r="I711" s="165"/>
      <c r="L711" s="161"/>
      <c r="M711" s="166"/>
      <c r="T711" s="167"/>
      <c r="AT711" s="162" t="s">
        <v>171</v>
      </c>
      <c r="AU711" s="162" t="s">
        <v>90</v>
      </c>
      <c r="AV711" s="13" t="s">
        <v>90</v>
      </c>
      <c r="AW711" s="13" t="s">
        <v>36</v>
      </c>
      <c r="AX711" s="13" t="s">
        <v>80</v>
      </c>
      <c r="AY711" s="162" t="s">
        <v>158</v>
      </c>
    </row>
    <row r="712" spans="2:65" s="12" customFormat="1" ht="22.5">
      <c r="B712" s="155"/>
      <c r="D712" s="149" t="s">
        <v>171</v>
      </c>
      <c r="E712" s="156" t="s">
        <v>1</v>
      </c>
      <c r="F712" s="157" t="s">
        <v>1572</v>
      </c>
      <c r="H712" s="156" t="s">
        <v>1</v>
      </c>
      <c r="I712" s="158"/>
      <c r="L712" s="155"/>
      <c r="M712" s="159"/>
      <c r="T712" s="160"/>
      <c r="AT712" s="156" t="s">
        <v>171</v>
      </c>
      <c r="AU712" s="156" t="s">
        <v>90</v>
      </c>
      <c r="AV712" s="12" t="s">
        <v>88</v>
      </c>
      <c r="AW712" s="12" t="s">
        <v>36</v>
      </c>
      <c r="AX712" s="12" t="s">
        <v>80</v>
      </c>
      <c r="AY712" s="156" t="s">
        <v>158</v>
      </c>
    </row>
    <row r="713" spans="2:65" s="12" customFormat="1" ht="11.25">
      <c r="B713" s="155"/>
      <c r="D713" s="149" t="s">
        <v>171</v>
      </c>
      <c r="E713" s="156" t="s">
        <v>1</v>
      </c>
      <c r="F713" s="157" t="s">
        <v>1859</v>
      </c>
      <c r="H713" s="156" t="s">
        <v>1</v>
      </c>
      <c r="I713" s="158"/>
      <c r="L713" s="155"/>
      <c r="M713" s="159"/>
      <c r="T713" s="160"/>
      <c r="AT713" s="156" t="s">
        <v>171</v>
      </c>
      <c r="AU713" s="156" t="s">
        <v>90</v>
      </c>
      <c r="AV713" s="12" t="s">
        <v>88</v>
      </c>
      <c r="AW713" s="12" t="s">
        <v>36</v>
      </c>
      <c r="AX713" s="12" t="s">
        <v>80</v>
      </c>
      <c r="AY713" s="156" t="s">
        <v>158</v>
      </c>
    </row>
    <row r="714" spans="2:65" s="13" customFormat="1" ht="11.25">
      <c r="B714" s="161"/>
      <c r="D714" s="149" t="s">
        <v>171</v>
      </c>
      <c r="E714" s="162" t="s">
        <v>1</v>
      </c>
      <c r="F714" s="163" t="s">
        <v>1868</v>
      </c>
      <c r="H714" s="164">
        <v>1.76</v>
      </c>
      <c r="I714" s="165"/>
      <c r="L714" s="161"/>
      <c r="M714" s="166"/>
      <c r="T714" s="167"/>
      <c r="AT714" s="162" t="s">
        <v>171</v>
      </c>
      <c r="AU714" s="162" t="s">
        <v>90</v>
      </c>
      <c r="AV714" s="13" t="s">
        <v>90</v>
      </c>
      <c r="AW714" s="13" t="s">
        <v>36</v>
      </c>
      <c r="AX714" s="13" t="s">
        <v>80</v>
      </c>
      <c r="AY714" s="162" t="s">
        <v>158</v>
      </c>
    </row>
    <row r="715" spans="2:65" s="14" customFormat="1" ht="11.25">
      <c r="B715" s="168"/>
      <c r="D715" s="149" t="s">
        <v>171</v>
      </c>
      <c r="E715" s="169" t="s">
        <v>1</v>
      </c>
      <c r="F715" s="170" t="s">
        <v>182</v>
      </c>
      <c r="H715" s="171">
        <v>69.77</v>
      </c>
      <c r="I715" s="172"/>
      <c r="L715" s="168"/>
      <c r="M715" s="173"/>
      <c r="T715" s="174"/>
      <c r="AT715" s="169" t="s">
        <v>171</v>
      </c>
      <c r="AU715" s="169" t="s">
        <v>90</v>
      </c>
      <c r="AV715" s="14" t="s">
        <v>165</v>
      </c>
      <c r="AW715" s="14" t="s">
        <v>36</v>
      </c>
      <c r="AX715" s="14" t="s">
        <v>88</v>
      </c>
      <c r="AY715" s="169" t="s">
        <v>158</v>
      </c>
    </row>
    <row r="716" spans="2:65" s="1" customFormat="1" ht="16.5" customHeight="1">
      <c r="B716" s="32"/>
      <c r="C716" s="136" t="s">
        <v>904</v>
      </c>
      <c r="D716" s="136" t="s">
        <v>160</v>
      </c>
      <c r="E716" s="137" t="s">
        <v>1869</v>
      </c>
      <c r="F716" s="138" t="s">
        <v>1870</v>
      </c>
      <c r="G716" s="139" t="s">
        <v>176</v>
      </c>
      <c r="H716" s="140">
        <v>1</v>
      </c>
      <c r="I716" s="141"/>
      <c r="J716" s="142">
        <f>ROUND(I716*H716,2)</f>
        <v>0</v>
      </c>
      <c r="K716" s="138" t="s">
        <v>270</v>
      </c>
      <c r="L716" s="32"/>
      <c r="M716" s="143" t="s">
        <v>1</v>
      </c>
      <c r="N716" s="144" t="s">
        <v>45</v>
      </c>
      <c r="P716" s="145">
        <f>O716*H716</f>
        <v>0</v>
      </c>
      <c r="Q716" s="145">
        <v>0.27205000000000001</v>
      </c>
      <c r="R716" s="145">
        <f>Q716*H716</f>
        <v>0.27205000000000001</v>
      </c>
      <c r="S716" s="145">
        <v>0</v>
      </c>
      <c r="T716" s="146">
        <f>S716*H716</f>
        <v>0</v>
      </c>
      <c r="AR716" s="147" t="s">
        <v>165</v>
      </c>
      <c r="AT716" s="147" t="s">
        <v>160</v>
      </c>
      <c r="AU716" s="147" t="s">
        <v>90</v>
      </c>
      <c r="AY716" s="17" t="s">
        <v>158</v>
      </c>
      <c r="BE716" s="148">
        <f>IF(N716="základní",J716,0)</f>
        <v>0</v>
      </c>
      <c r="BF716" s="148">
        <f>IF(N716="snížená",J716,0)</f>
        <v>0</v>
      </c>
      <c r="BG716" s="148">
        <f>IF(N716="zákl. přenesená",J716,0)</f>
        <v>0</v>
      </c>
      <c r="BH716" s="148">
        <f>IF(N716="sníž. přenesená",J716,0)</f>
        <v>0</v>
      </c>
      <c r="BI716" s="148">
        <f>IF(N716="nulová",J716,0)</f>
        <v>0</v>
      </c>
      <c r="BJ716" s="17" t="s">
        <v>88</v>
      </c>
      <c r="BK716" s="148">
        <f>ROUND(I716*H716,2)</f>
        <v>0</v>
      </c>
      <c r="BL716" s="17" t="s">
        <v>165</v>
      </c>
      <c r="BM716" s="147" t="s">
        <v>1871</v>
      </c>
    </row>
    <row r="717" spans="2:65" s="1" customFormat="1" ht="37.9" customHeight="1">
      <c r="B717" s="32"/>
      <c r="C717" s="176" t="s">
        <v>912</v>
      </c>
      <c r="D717" s="176" t="s">
        <v>336</v>
      </c>
      <c r="E717" s="177" t="s">
        <v>1872</v>
      </c>
      <c r="F717" s="178" t="s">
        <v>1873</v>
      </c>
      <c r="G717" s="179" t="s">
        <v>176</v>
      </c>
      <c r="H717" s="180">
        <v>1</v>
      </c>
      <c r="I717" s="181"/>
      <c r="J717" s="182">
        <f>ROUND(I717*H717,2)</f>
        <v>0</v>
      </c>
      <c r="K717" s="178" t="s">
        <v>270</v>
      </c>
      <c r="L717" s="183"/>
      <c r="M717" s="184" t="s">
        <v>1</v>
      </c>
      <c r="N717" s="185" t="s">
        <v>45</v>
      </c>
      <c r="P717" s="145">
        <f>O717*H717</f>
        <v>0</v>
      </c>
      <c r="Q717" s="145">
        <v>2.5000000000000001E-3</v>
      </c>
      <c r="R717" s="145">
        <f>Q717*H717</f>
        <v>2.5000000000000001E-3</v>
      </c>
      <c r="S717" s="145">
        <v>0</v>
      </c>
      <c r="T717" s="146">
        <f>S717*H717</f>
        <v>0</v>
      </c>
      <c r="AR717" s="147" t="s">
        <v>223</v>
      </c>
      <c r="AT717" s="147" t="s">
        <v>336</v>
      </c>
      <c r="AU717" s="147" t="s">
        <v>90</v>
      </c>
      <c r="AY717" s="17" t="s">
        <v>158</v>
      </c>
      <c r="BE717" s="148">
        <f>IF(N717="základní",J717,0)</f>
        <v>0</v>
      </c>
      <c r="BF717" s="148">
        <f>IF(N717="snížená",J717,0)</f>
        <v>0</v>
      </c>
      <c r="BG717" s="148">
        <f>IF(N717="zákl. přenesená",J717,0)</f>
        <v>0</v>
      </c>
      <c r="BH717" s="148">
        <f>IF(N717="sníž. přenesená",J717,0)</f>
        <v>0</v>
      </c>
      <c r="BI717" s="148">
        <f>IF(N717="nulová",J717,0)</f>
        <v>0</v>
      </c>
      <c r="BJ717" s="17" t="s">
        <v>88</v>
      </c>
      <c r="BK717" s="148">
        <f>ROUND(I717*H717,2)</f>
        <v>0</v>
      </c>
      <c r="BL717" s="17" t="s">
        <v>165</v>
      </c>
      <c r="BM717" s="147" t="s">
        <v>1874</v>
      </c>
    </row>
    <row r="718" spans="2:65" s="1" customFormat="1" ht="16.5" customHeight="1">
      <c r="B718" s="32"/>
      <c r="C718" s="136" t="s">
        <v>919</v>
      </c>
      <c r="D718" s="136" t="s">
        <v>160</v>
      </c>
      <c r="E718" s="137" t="s">
        <v>1875</v>
      </c>
      <c r="F718" s="138" t="s">
        <v>1876</v>
      </c>
      <c r="G718" s="139" t="s">
        <v>717</v>
      </c>
      <c r="H718" s="140">
        <v>60</v>
      </c>
      <c r="I718" s="141"/>
      <c r="J718" s="142">
        <f>ROUND(I718*H718,2)</f>
        <v>0</v>
      </c>
      <c r="K718" s="138" t="s">
        <v>270</v>
      </c>
      <c r="L718" s="32"/>
      <c r="M718" s="143" t="s">
        <v>1</v>
      </c>
      <c r="N718" s="144" t="s">
        <v>45</v>
      </c>
      <c r="P718" s="145">
        <f>O718*H718</f>
        <v>0</v>
      </c>
      <c r="Q718" s="145">
        <v>4.0000000000000003E-5</v>
      </c>
      <c r="R718" s="145">
        <f>Q718*H718</f>
        <v>2.4000000000000002E-3</v>
      </c>
      <c r="S718" s="145">
        <v>0</v>
      </c>
      <c r="T718" s="146">
        <f>S718*H718</f>
        <v>0</v>
      </c>
      <c r="AR718" s="147" t="s">
        <v>165</v>
      </c>
      <c r="AT718" s="147" t="s">
        <v>160</v>
      </c>
      <c r="AU718" s="147" t="s">
        <v>90</v>
      </c>
      <c r="AY718" s="17" t="s">
        <v>158</v>
      </c>
      <c r="BE718" s="148">
        <f>IF(N718="základní",J718,0)</f>
        <v>0</v>
      </c>
      <c r="BF718" s="148">
        <f>IF(N718="snížená",J718,0)</f>
        <v>0</v>
      </c>
      <c r="BG718" s="148">
        <f>IF(N718="zákl. přenesená",J718,0)</f>
        <v>0</v>
      </c>
      <c r="BH718" s="148">
        <f>IF(N718="sníž. přenesená",J718,0)</f>
        <v>0</v>
      </c>
      <c r="BI718" s="148">
        <f>IF(N718="nulová",J718,0)</f>
        <v>0</v>
      </c>
      <c r="BJ718" s="17" t="s">
        <v>88</v>
      </c>
      <c r="BK718" s="148">
        <f>ROUND(I718*H718,2)</f>
        <v>0</v>
      </c>
      <c r="BL718" s="17" t="s">
        <v>165</v>
      </c>
      <c r="BM718" s="147" t="s">
        <v>1877</v>
      </c>
    </row>
    <row r="719" spans="2:65" s="13" customFormat="1" ht="11.25">
      <c r="B719" s="161"/>
      <c r="D719" s="149" t="s">
        <v>171</v>
      </c>
      <c r="E719" s="162" t="s">
        <v>1</v>
      </c>
      <c r="F719" s="163" t="s">
        <v>1878</v>
      </c>
      <c r="H719" s="164">
        <v>60</v>
      </c>
      <c r="I719" s="165"/>
      <c r="L719" s="161"/>
      <c r="M719" s="166"/>
      <c r="T719" s="167"/>
      <c r="AT719" s="162" t="s">
        <v>171</v>
      </c>
      <c r="AU719" s="162" t="s">
        <v>90</v>
      </c>
      <c r="AV719" s="13" t="s">
        <v>90</v>
      </c>
      <c r="AW719" s="13" t="s">
        <v>36</v>
      </c>
      <c r="AX719" s="13" t="s">
        <v>80</v>
      </c>
      <c r="AY719" s="162" t="s">
        <v>158</v>
      </c>
    </row>
    <row r="720" spans="2:65" s="14" customFormat="1" ht="11.25">
      <c r="B720" s="168"/>
      <c r="D720" s="149" t="s">
        <v>171</v>
      </c>
      <c r="E720" s="169" t="s">
        <v>1</v>
      </c>
      <c r="F720" s="170" t="s">
        <v>182</v>
      </c>
      <c r="H720" s="171">
        <v>60</v>
      </c>
      <c r="I720" s="172"/>
      <c r="L720" s="168"/>
      <c r="M720" s="173"/>
      <c r="T720" s="174"/>
      <c r="AT720" s="169" t="s">
        <v>171</v>
      </c>
      <c r="AU720" s="169" t="s">
        <v>90</v>
      </c>
      <c r="AV720" s="14" t="s">
        <v>165</v>
      </c>
      <c r="AW720" s="14" t="s">
        <v>36</v>
      </c>
      <c r="AX720" s="14" t="s">
        <v>88</v>
      </c>
      <c r="AY720" s="169" t="s">
        <v>158</v>
      </c>
    </row>
    <row r="721" spans="2:65" s="1" customFormat="1" ht="24.2" customHeight="1">
      <c r="B721" s="32"/>
      <c r="C721" s="176" t="s">
        <v>924</v>
      </c>
      <c r="D721" s="176" t="s">
        <v>336</v>
      </c>
      <c r="E721" s="177" t="s">
        <v>1879</v>
      </c>
      <c r="F721" s="178" t="s">
        <v>1880</v>
      </c>
      <c r="G721" s="179" t="s">
        <v>717</v>
      </c>
      <c r="H721" s="180">
        <v>60</v>
      </c>
      <c r="I721" s="181"/>
      <c r="J721" s="182">
        <f>ROUND(I721*H721,2)</f>
        <v>0</v>
      </c>
      <c r="K721" s="178" t="s">
        <v>270</v>
      </c>
      <c r="L721" s="183"/>
      <c r="M721" s="184" t="s">
        <v>1</v>
      </c>
      <c r="N721" s="185" t="s">
        <v>45</v>
      </c>
      <c r="P721" s="145">
        <f>O721*H721</f>
        <v>0</v>
      </c>
      <c r="Q721" s="145">
        <v>6.4999999999999997E-3</v>
      </c>
      <c r="R721" s="145">
        <f>Q721*H721</f>
        <v>0.38999999999999996</v>
      </c>
      <c r="S721" s="145">
        <v>0</v>
      </c>
      <c r="T721" s="146">
        <f>S721*H721</f>
        <v>0</v>
      </c>
      <c r="AR721" s="147" t="s">
        <v>223</v>
      </c>
      <c r="AT721" s="147" t="s">
        <v>336</v>
      </c>
      <c r="AU721" s="147" t="s">
        <v>90</v>
      </c>
      <c r="AY721" s="17" t="s">
        <v>158</v>
      </c>
      <c r="BE721" s="148">
        <f>IF(N721="základní",J721,0)</f>
        <v>0</v>
      </c>
      <c r="BF721" s="148">
        <f>IF(N721="snížená",J721,0)</f>
        <v>0</v>
      </c>
      <c r="BG721" s="148">
        <f>IF(N721="zákl. přenesená",J721,0)</f>
        <v>0</v>
      </c>
      <c r="BH721" s="148">
        <f>IF(N721="sníž. přenesená",J721,0)</f>
        <v>0</v>
      </c>
      <c r="BI721" s="148">
        <f>IF(N721="nulová",J721,0)</f>
        <v>0</v>
      </c>
      <c r="BJ721" s="17" t="s">
        <v>88</v>
      </c>
      <c r="BK721" s="148">
        <f>ROUND(I721*H721,2)</f>
        <v>0</v>
      </c>
      <c r="BL721" s="17" t="s">
        <v>165</v>
      </c>
      <c r="BM721" s="147" t="s">
        <v>1881</v>
      </c>
    </row>
    <row r="722" spans="2:65" s="1" customFormat="1" ht="16.5" customHeight="1">
      <c r="B722" s="32"/>
      <c r="C722" s="136" t="s">
        <v>929</v>
      </c>
      <c r="D722" s="136" t="s">
        <v>160</v>
      </c>
      <c r="E722" s="137" t="s">
        <v>1882</v>
      </c>
      <c r="F722" s="138" t="s">
        <v>1883</v>
      </c>
      <c r="G722" s="139" t="s">
        <v>717</v>
      </c>
      <c r="H722" s="140">
        <v>30</v>
      </c>
      <c r="I722" s="141"/>
      <c r="J722" s="142">
        <f>ROUND(I722*H722,2)</f>
        <v>0</v>
      </c>
      <c r="K722" s="138" t="s">
        <v>270</v>
      </c>
      <c r="L722" s="32"/>
      <c r="M722" s="143" t="s">
        <v>1</v>
      </c>
      <c r="N722" s="144" t="s">
        <v>45</v>
      </c>
      <c r="P722" s="145">
        <f>O722*H722</f>
        <v>0</v>
      </c>
      <c r="Q722" s="145">
        <v>4.0000000000000003E-5</v>
      </c>
      <c r="R722" s="145">
        <f>Q722*H722</f>
        <v>1.2000000000000001E-3</v>
      </c>
      <c r="S722" s="145">
        <v>0</v>
      </c>
      <c r="T722" s="146">
        <f>S722*H722</f>
        <v>0</v>
      </c>
      <c r="AR722" s="147" t="s">
        <v>165</v>
      </c>
      <c r="AT722" s="147" t="s">
        <v>160</v>
      </c>
      <c r="AU722" s="147" t="s">
        <v>90</v>
      </c>
      <c r="AY722" s="17" t="s">
        <v>158</v>
      </c>
      <c r="BE722" s="148">
        <f>IF(N722="základní",J722,0)</f>
        <v>0</v>
      </c>
      <c r="BF722" s="148">
        <f>IF(N722="snížená",J722,0)</f>
        <v>0</v>
      </c>
      <c r="BG722" s="148">
        <f>IF(N722="zákl. přenesená",J722,0)</f>
        <v>0</v>
      </c>
      <c r="BH722" s="148">
        <f>IF(N722="sníž. přenesená",J722,0)</f>
        <v>0</v>
      </c>
      <c r="BI722" s="148">
        <f>IF(N722="nulová",J722,0)</f>
        <v>0</v>
      </c>
      <c r="BJ722" s="17" t="s">
        <v>88</v>
      </c>
      <c r="BK722" s="148">
        <f>ROUND(I722*H722,2)</f>
        <v>0</v>
      </c>
      <c r="BL722" s="17" t="s">
        <v>165</v>
      </c>
      <c r="BM722" s="147" t="s">
        <v>1884</v>
      </c>
    </row>
    <row r="723" spans="2:65" s="13" customFormat="1" ht="11.25">
      <c r="B723" s="161"/>
      <c r="D723" s="149" t="s">
        <v>171</v>
      </c>
      <c r="E723" s="162" t="s">
        <v>1</v>
      </c>
      <c r="F723" s="163" t="s">
        <v>1885</v>
      </c>
      <c r="H723" s="164">
        <v>30</v>
      </c>
      <c r="I723" s="165"/>
      <c r="L723" s="161"/>
      <c r="M723" s="166"/>
      <c r="T723" s="167"/>
      <c r="AT723" s="162" t="s">
        <v>171</v>
      </c>
      <c r="AU723" s="162" t="s">
        <v>90</v>
      </c>
      <c r="AV723" s="13" t="s">
        <v>90</v>
      </c>
      <c r="AW723" s="13" t="s">
        <v>36</v>
      </c>
      <c r="AX723" s="13" t="s">
        <v>80</v>
      </c>
      <c r="AY723" s="162" t="s">
        <v>158</v>
      </c>
    </row>
    <row r="724" spans="2:65" s="14" customFormat="1" ht="11.25">
      <c r="B724" s="168"/>
      <c r="D724" s="149" t="s">
        <v>171</v>
      </c>
      <c r="E724" s="169" t="s">
        <v>1</v>
      </c>
      <c r="F724" s="170" t="s">
        <v>182</v>
      </c>
      <c r="H724" s="171">
        <v>30</v>
      </c>
      <c r="I724" s="172"/>
      <c r="L724" s="168"/>
      <c r="M724" s="173"/>
      <c r="T724" s="174"/>
      <c r="AT724" s="169" t="s">
        <v>171</v>
      </c>
      <c r="AU724" s="169" t="s">
        <v>90</v>
      </c>
      <c r="AV724" s="14" t="s">
        <v>165</v>
      </c>
      <c r="AW724" s="14" t="s">
        <v>36</v>
      </c>
      <c r="AX724" s="14" t="s">
        <v>88</v>
      </c>
      <c r="AY724" s="169" t="s">
        <v>158</v>
      </c>
    </row>
    <row r="725" spans="2:65" s="1" customFormat="1" ht="24.2" customHeight="1">
      <c r="B725" s="32"/>
      <c r="C725" s="176" t="s">
        <v>1886</v>
      </c>
      <c r="D725" s="176" t="s">
        <v>336</v>
      </c>
      <c r="E725" s="177" t="s">
        <v>1887</v>
      </c>
      <c r="F725" s="178" t="s">
        <v>1888</v>
      </c>
      <c r="G725" s="179" t="s">
        <v>717</v>
      </c>
      <c r="H725" s="180">
        <v>30</v>
      </c>
      <c r="I725" s="181"/>
      <c r="J725" s="182">
        <f>ROUND(I725*H725,2)</f>
        <v>0</v>
      </c>
      <c r="K725" s="178" t="s">
        <v>270</v>
      </c>
      <c r="L725" s="183"/>
      <c r="M725" s="184" t="s">
        <v>1</v>
      </c>
      <c r="N725" s="185" t="s">
        <v>45</v>
      </c>
      <c r="P725" s="145">
        <f>O725*H725</f>
        <v>0</v>
      </c>
      <c r="Q725" s="145">
        <v>1.15E-2</v>
      </c>
      <c r="R725" s="145">
        <f>Q725*H725</f>
        <v>0.34499999999999997</v>
      </c>
      <c r="S725" s="145">
        <v>0</v>
      </c>
      <c r="T725" s="146">
        <f>S725*H725</f>
        <v>0</v>
      </c>
      <c r="AR725" s="147" t="s">
        <v>223</v>
      </c>
      <c r="AT725" s="147" t="s">
        <v>336</v>
      </c>
      <c r="AU725" s="147" t="s">
        <v>90</v>
      </c>
      <c r="AY725" s="17" t="s">
        <v>158</v>
      </c>
      <c r="BE725" s="148">
        <f>IF(N725="základní",J725,0)</f>
        <v>0</v>
      </c>
      <c r="BF725" s="148">
        <f>IF(N725="snížená",J725,0)</f>
        <v>0</v>
      </c>
      <c r="BG725" s="148">
        <f>IF(N725="zákl. přenesená",J725,0)</f>
        <v>0</v>
      </c>
      <c r="BH725" s="148">
        <f>IF(N725="sníž. přenesená",J725,0)</f>
        <v>0</v>
      </c>
      <c r="BI725" s="148">
        <f>IF(N725="nulová",J725,0)</f>
        <v>0</v>
      </c>
      <c r="BJ725" s="17" t="s">
        <v>88</v>
      </c>
      <c r="BK725" s="148">
        <f>ROUND(I725*H725,2)</f>
        <v>0</v>
      </c>
      <c r="BL725" s="17" t="s">
        <v>165</v>
      </c>
      <c r="BM725" s="147" t="s">
        <v>1889</v>
      </c>
    </row>
    <row r="726" spans="2:65" s="1" customFormat="1" ht="24.2" customHeight="1">
      <c r="B726" s="32"/>
      <c r="C726" s="136" t="s">
        <v>1890</v>
      </c>
      <c r="D726" s="136" t="s">
        <v>160</v>
      </c>
      <c r="E726" s="137" t="s">
        <v>723</v>
      </c>
      <c r="F726" s="138" t="s">
        <v>724</v>
      </c>
      <c r="G726" s="139" t="s">
        <v>717</v>
      </c>
      <c r="H726" s="140">
        <v>25.73</v>
      </c>
      <c r="I726" s="141"/>
      <c r="J726" s="142">
        <f>ROUND(I726*H726,2)</f>
        <v>0</v>
      </c>
      <c r="K726" s="138" t="s">
        <v>270</v>
      </c>
      <c r="L726" s="32"/>
      <c r="M726" s="143" t="s">
        <v>1</v>
      </c>
      <c r="N726" s="144" t="s">
        <v>45</v>
      </c>
      <c r="P726" s="145">
        <f>O726*H726</f>
        <v>0</v>
      </c>
      <c r="Q726" s="145">
        <v>1.49E-3</v>
      </c>
      <c r="R726" s="145">
        <f>Q726*H726</f>
        <v>3.8337700000000002E-2</v>
      </c>
      <c r="S726" s="145">
        <v>0</v>
      </c>
      <c r="T726" s="146">
        <f>S726*H726</f>
        <v>0</v>
      </c>
      <c r="AR726" s="147" t="s">
        <v>165</v>
      </c>
      <c r="AT726" s="147" t="s">
        <v>160</v>
      </c>
      <c r="AU726" s="147" t="s">
        <v>90</v>
      </c>
      <c r="AY726" s="17" t="s">
        <v>158</v>
      </c>
      <c r="BE726" s="148">
        <f>IF(N726="základní",J726,0)</f>
        <v>0</v>
      </c>
      <c r="BF726" s="148">
        <f>IF(N726="snížená",J726,0)</f>
        <v>0</v>
      </c>
      <c r="BG726" s="148">
        <f>IF(N726="zákl. přenesená",J726,0)</f>
        <v>0</v>
      </c>
      <c r="BH726" s="148">
        <f>IF(N726="sníž. přenesená",J726,0)</f>
        <v>0</v>
      </c>
      <c r="BI726" s="148">
        <f>IF(N726="nulová",J726,0)</f>
        <v>0</v>
      </c>
      <c r="BJ726" s="17" t="s">
        <v>88</v>
      </c>
      <c r="BK726" s="148">
        <f>ROUND(I726*H726,2)</f>
        <v>0</v>
      </c>
      <c r="BL726" s="17" t="s">
        <v>165</v>
      </c>
      <c r="BM726" s="147" t="s">
        <v>1891</v>
      </c>
    </row>
    <row r="727" spans="2:65" s="1" customFormat="1" ht="19.5">
      <c r="B727" s="32"/>
      <c r="D727" s="149" t="s">
        <v>167</v>
      </c>
      <c r="F727" s="150" t="s">
        <v>726</v>
      </c>
      <c r="I727" s="151"/>
      <c r="L727" s="32"/>
      <c r="M727" s="152"/>
      <c r="T727" s="56"/>
      <c r="AT727" s="17" t="s">
        <v>167</v>
      </c>
      <c r="AU727" s="17" t="s">
        <v>90</v>
      </c>
    </row>
    <row r="728" spans="2:65" s="13" customFormat="1" ht="11.25">
      <c r="B728" s="161"/>
      <c r="D728" s="149" t="s">
        <v>171</v>
      </c>
      <c r="E728" s="162" t="s">
        <v>1</v>
      </c>
      <c r="F728" s="163" t="s">
        <v>1892</v>
      </c>
      <c r="H728" s="164">
        <v>25.73</v>
      </c>
      <c r="I728" s="165"/>
      <c r="L728" s="161"/>
      <c r="M728" s="166"/>
      <c r="T728" s="167"/>
      <c r="AT728" s="162" t="s">
        <v>171</v>
      </c>
      <c r="AU728" s="162" t="s">
        <v>90</v>
      </c>
      <c r="AV728" s="13" t="s">
        <v>90</v>
      </c>
      <c r="AW728" s="13" t="s">
        <v>36</v>
      </c>
      <c r="AX728" s="13" t="s">
        <v>80</v>
      </c>
      <c r="AY728" s="162" t="s">
        <v>158</v>
      </c>
    </row>
    <row r="729" spans="2:65" s="14" customFormat="1" ht="11.25">
      <c r="B729" s="168"/>
      <c r="D729" s="149" t="s">
        <v>171</v>
      </c>
      <c r="E729" s="169" t="s">
        <v>1</v>
      </c>
      <c r="F729" s="170" t="s">
        <v>182</v>
      </c>
      <c r="H729" s="171">
        <v>25.73</v>
      </c>
      <c r="I729" s="172"/>
      <c r="L729" s="168"/>
      <c r="M729" s="173"/>
      <c r="T729" s="174"/>
      <c r="AT729" s="169" t="s">
        <v>171</v>
      </c>
      <c r="AU729" s="169" t="s">
        <v>90</v>
      </c>
      <c r="AV729" s="14" t="s">
        <v>165</v>
      </c>
      <c r="AW729" s="14" t="s">
        <v>36</v>
      </c>
      <c r="AX729" s="14" t="s">
        <v>88</v>
      </c>
      <c r="AY729" s="169" t="s">
        <v>158</v>
      </c>
    </row>
    <row r="730" spans="2:65" s="1" customFormat="1" ht="33" customHeight="1">
      <c r="B730" s="32"/>
      <c r="C730" s="136" t="s">
        <v>1893</v>
      </c>
      <c r="D730" s="136" t="s">
        <v>160</v>
      </c>
      <c r="E730" s="137" t="s">
        <v>728</v>
      </c>
      <c r="F730" s="138" t="s">
        <v>729</v>
      </c>
      <c r="G730" s="139" t="s">
        <v>717</v>
      </c>
      <c r="H730" s="140">
        <v>32.700000000000003</v>
      </c>
      <c r="I730" s="141"/>
      <c r="J730" s="142">
        <f>ROUND(I730*H730,2)</f>
        <v>0</v>
      </c>
      <c r="K730" s="138" t="s">
        <v>270</v>
      </c>
      <c r="L730" s="32"/>
      <c r="M730" s="143" t="s">
        <v>1</v>
      </c>
      <c r="N730" s="144" t="s">
        <v>45</v>
      </c>
      <c r="P730" s="145">
        <f>O730*H730</f>
        <v>0</v>
      </c>
      <c r="Q730" s="145">
        <v>2E-3</v>
      </c>
      <c r="R730" s="145">
        <f>Q730*H730</f>
        <v>6.5400000000000014E-2</v>
      </c>
      <c r="S730" s="145">
        <v>0</v>
      </c>
      <c r="T730" s="146">
        <f>S730*H730</f>
        <v>0</v>
      </c>
      <c r="AR730" s="147" t="s">
        <v>165</v>
      </c>
      <c r="AT730" s="147" t="s">
        <v>160</v>
      </c>
      <c r="AU730" s="147" t="s">
        <v>90</v>
      </c>
      <c r="AY730" s="17" t="s">
        <v>158</v>
      </c>
      <c r="BE730" s="148">
        <f>IF(N730="základní",J730,0)</f>
        <v>0</v>
      </c>
      <c r="BF730" s="148">
        <f>IF(N730="snížená",J730,0)</f>
        <v>0</v>
      </c>
      <c r="BG730" s="148">
        <f>IF(N730="zákl. přenesená",J730,0)</f>
        <v>0</v>
      </c>
      <c r="BH730" s="148">
        <f>IF(N730="sníž. přenesená",J730,0)</f>
        <v>0</v>
      </c>
      <c r="BI730" s="148">
        <f>IF(N730="nulová",J730,0)</f>
        <v>0</v>
      </c>
      <c r="BJ730" s="17" t="s">
        <v>88</v>
      </c>
      <c r="BK730" s="148">
        <f>ROUND(I730*H730,2)</f>
        <v>0</v>
      </c>
      <c r="BL730" s="17" t="s">
        <v>165</v>
      </c>
      <c r="BM730" s="147" t="s">
        <v>1894</v>
      </c>
    </row>
    <row r="731" spans="2:65" s="12" customFormat="1" ht="22.5">
      <c r="B731" s="155"/>
      <c r="D731" s="149" t="s">
        <v>171</v>
      </c>
      <c r="E731" s="156" t="s">
        <v>1</v>
      </c>
      <c r="F731" s="157" t="s">
        <v>731</v>
      </c>
      <c r="H731" s="156" t="s">
        <v>1</v>
      </c>
      <c r="I731" s="158"/>
      <c r="L731" s="155"/>
      <c r="M731" s="159"/>
      <c r="T731" s="160"/>
      <c r="AT731" s="156" t="s">
        <v>171</v>
      </c>
      <c r="AU731" s="156" t="s">
        <v>90</v>
      </c>
      <c r="AV731" s="12" t="s">
        <v>88</v>
      </c>
      <c r="AW731" s="12" t="s">
        <v>36</v>
      </c>
      <c r="AX731" s="12" t="s">
        <v>80</v>
      </c>
      <c r="AY731" s="156" t="s">
        <v>158</v>
      </c>
    </row>
    <row r="732" spans="2:65" s="13" customFormat="1" ht="11.25">
      <c r="B732" s="161"/>
      <c r="D732" s="149" t="s">
        <v>171</v>
      </c>
      <c r="E732" s="162" t="s">
        <v>1</v>
      </c>
      <c r="F732" s="163" t="s">
        <v>1895</v>
      </c>
      <c r="H732" s="164">
        <v>32.700000000000003</v>
      </c>
      <c r="I732" s="165"/>
      <c r="L732" s="161"/>
      <c r="M732" s="166"/>
      <c r="T732" s="167"/>
      <c r="AT732" s="162" t="s">
        <v>171</v>
      </c>
      <c r="AU732" s="162" t="s">
        <v>90</v>
      </c>
      <c r="AV732" s="13" t="s">
        <v>90</v>
      </c>
      <c r="AW732" s="13" t="s">
        <v>36</v>
      </c>
      <c r="AX732" s="13" t="s">
        <v>80</v>
      </c>
      <c r="AY732" s="162" t="s">
        <v>158</v>
      </c>
    </row>
    <row r="733" spans="2:65" s="14" customFormat="1" ht="11.25">
      <c r="B733" s="168"/>
      <c r="D733" s="149" t="s">
        <v>171</v>
      </c>
      <c r="E733" s="169" t="s">
        <v>1</v>
      </c>
      <c r="F733" s="170" t="s">
        <v>182</v>
      </c>
      <c r="H733" s="171">
        <v>32.700000000000003</v>
      </c>
      <c r="I733" s="172"/>
      <c r="L733" s="168"/>
      <c r="M733" s="173"/>
      <c r="T733" s="174"/>
      <c r="AT733" s="169" t="s">
        <v>171</v>
      </c>
      <c r="AU733" s="169" t="s">
        <v>90</v>
      </c>
      <c r="AV733" s="14" t="s">
        <v>165</v>
      </c>
      <c r="AW733" s="14" t="s">
        <v>36</v>
      </c>
      <c r="AX733" s="14" t="s">
        <v>88</v>
      </c>
      <c r="AY733" s="169" t="s">
        <v>158</v>
      </c>
    </row>
    <row r="734" spans="2:65" s="1" customFormat="1" ht="24.2" customHeight="1">
      <c r="B734" s="32"/>
      <c r="C734" s="136" t="s">
        <v>1896</v>
      </c>
      <c r="D734" s="136" t="s">
        <v>160</v>
      </c>
      <c r="E734" s="137" t="s">
        <v>1897</v>
      </c>
      <c r="F734" s="138" t="s">
        <v>1898</v>
      </c>
      <c r="G734" s="139" t="s">
        <v>717</v>
      </c>
      <c r="H734" s="140">
        <v>4.82</v>
      </c>
      <c r="I734" s="141"/>
      <c r="J734" s="142">
        <f>ROUND(I734*H734,2)</f>
        <v>0</v>
      </c>
      <c r="K734" s="138" t="s">
        <v>164</v>
      </c>
      <c r="L734" s="32"/>
      <c r="M734" s="143" t="s">
        <v>1</v>
      </c>
      <c r="N734" s="144" t="s">
        <v>45</v>
      </c>
      <c r="P734" s="145">
        <f>O734*H734</f>
        <v>0</v>
      </c>
      <c r="Q734" s="145">
        <v>9.7999999999999997E-4</v>
      </c>
      <c r="R734" s="145">
        <f>Q734*H734</f>
        <v>4.7236000000000005E-3</v>
      </c>
      <c r="S734" s="145">
        <v>0</v>
      </c>
      <c r="T734" s="146">
        <f>S734*H734</f>
        <v>0</v>
      </c>
      <c r="AR734" s="147" t="s">
        <v>165</v>
      </c>
      <c r="AT734" s="147" t="s">
        <v>160</v>
      </c>
      <c r="AU734" s="147" t="s">
        <v>90</v>
      </c>
      <c r="AY734" s="17" t="s">
        <v>158</v>
      </c>
      <c r="BE734" s="148">
        <f>IF(N734="základní",J734,0)</f>
        <v>0</v>
      </c>
      <c r="BF734" s="148">
        <f>IF(N734="snížená",J734,0)</f>
        <v>0</v>
      </c>
      <c r="BG734" s="148">
        <f>IF(N734="zákl. přenesená",J734,0)</f>
        <v>0</v>
      </c>
      <c r="BH734" s="148">
        <f>IF(N734="sníž. přenesená",J734,0)</f>
        <v>0</v>
      </c>
      <c r="BI734" s="148">
        <f>IF(N734="nulová",J734,0)</f>
        <v>0</v>
      </c>
      <c r="BJ734" s="17" t="s">
        <v>88</v>
      </c>
      <c r="BK734" s="148">
        <f>ROUND(I734*H734,2)</f>
        <v>0</v>
      </c>
      <c r="BL734" s="17" t="s">
        <v>165</v>
      </c>
      <c r="BM734" s="147" t="s">
        <v>1899</v>
      </c>
    </row>
    <row r="735" spans="2:65" s="1" customFormat="1" ht="19.5">
      <c r="B735" s="32"/>
      <c r="D735" s="149" t="s">
        <v>167</v>
      </c>
      <c r="F735" s="150" t="s">
        <v>1900</v>
      </c>
      <c r="I735" s="151"/>
      <c r="L735" s="32"/>
      <c r="M735" s="152"/>
      <c r="T735" s="56"/>
      <c r="AT735" s="17" t="s">
        <v>167</v>
      </c>
      <c r="AU735" s="17" t="s">
        <v>90</v>
      </c>
    </row>
    <row r="736" spans="2:65" s="1" customFormat="1" ht="11.25">
      <c r="B736" s="32"/>
      <c r="D736" s="153" t="s">
        <v>169</v>
      </c>
      <c r="F736" s="154" t="s">
        <v>1901</v>
      </c>
      <c r="I736" s="151"/>
      <c r="L736" s="32"/>
      <c r="M736" s="152"/>
      <c r="T736" s="56"/>
      <c r="AT736" s="17" t="s">
        <v>169</v>
      </c>
      <c r="AU736" s="17" t="s">
        <v>90</v>
      </c>
    </row>
    <row r="737" spans="2:65" s="12" customFormat="1" ht="11.25">
      <c r="B737" s="155"/>
      <c r="D737" s="149" t="s">
        <v>171</v>
      </c>
      <c r="E737" s="156" t="s">
        <v>1</v>
      </c>
      <c r="F737" s="157" t="s">
        <v>1902</v>
      </c>
      <c r="H737" s="156" t="s">
        <v>1</v>
      </c>
      <c r="I737" s="158"/>
      <c r="L737" s="155"/>
      <c r="M737" s="159"/>
      <c r="T737" s="160"/>
      <c r="AT737" s="156" t="s">
        <v>171</v>
      </c>
      <c r="AU737" s="156" t="s">
        <v>90</v>
      </c>
      <c r="AV737" s="12" t="s">
        <v>88</v>
      </c>
      <c r="AW737" s="12" t="s">
        <v>36</v>
      </c>
      <c r="AX737" s="12" t="s">
        <v>80</v>
      </c>
      <c r="AY737" s="156" t="s">
        <v>158</v>
      </c>
    </row>
    <row r="738" spans="2:65" s="12" customFormat="1" ht="11.25">
      <c r="B738" s="155"/>
      <c r="D738" s="149" t="s">
        <v>171</v>
      </c>
      <c r="E738" s="156" t="s">
        <v>1</v>
      </c>
      <c r="F738" s="157" t="s">
        <v>1859</v>
      </c>
      <c r="H738" s="156" t="s">
        <v>1</v>
      </c>
      <c r="I738" s="158"/>
      <c r="L738" s="155"/>
      <c r="M738" s="159"/>
      <c r="T738" s="160"/>
      <c r="AT738" s="156" t="s">
        <v>171</v>
      </c>
      <c r="AU738" s="156" t="s">
        <v>90</v>
      </c>
      <c r="AV738" s="12" t="s">
        <v>88</v>
      </c>
      <c r="AW738" s="12" t="s">
        <v>36</v>
      </c>
      <c r="AX738" s="12" t="s">
        <v>80</v>
      </c>
      <c r="AY738" s="156" t="s">
        <v>158</v>
      </c>
    </row>
    <row r="739" spans="2:65" s="13" customFormat="1" ht="11.25">
      <c r="B739" s="161"/>
      <c r="D739" s="149" t="s">
        <v>171</v>
      </c>
      <c r="E739" s="162" t="s">
        <v>1</v>
      </c>
      <c r="F739" s="163" t="s">
        <v>1860</v>
      </c>
      <c r="H739" s="164">
        <v>3.13</v>
      </c>
      <c r="I739" s="165"/>
      <c r="L739" s="161"/>
      <c r="M739" s="166"/>
      <c r="T739" s="167"/>
      <c r="AT739" s="162" t="s">
        <v>171</v>
      </c>
      <c r="AU739" s="162" t="s">
        <v>90</v>
      </c>
      <c r="AV739" s="13" t="s">
        <v>90</v>
      </c>
      <c r="AW739" s="13" t="s">
        <v>36</v>
      </c>
      <c r="AX739" s="13" t="s">
        <v>80</v>
      </c>
      <c r="AY739" s="162" t="s">
        <v>158</v>
      </c>
    </row>
    <row r="740" spans="2:65" s="12" customFormat="1" ht="22.5">
      <c r="B740" s="155"/>
      <c r="D740" s="149" t="s">
        <v>171</v>
      </c>
      <c r="E740" s="156" t="s">
        <v>1</v>
      </c>
      <c r="F740" s="157" t="s">
        <v>1572</v>
      </c>
      <c r="H740" s="156" t="s">
        <v>1</v>
      </c>
      <c r="I740" s="158"/>
      <c r="L740" s="155"/>
      <c r="M740" s="159"/>
      <c r="T740" s="160"/>
      <c r="AT740" s="156" t="s">
        <v>171</v>
      </c>
      <c r="AU740" s="156" t="s">
        <v>90</v>
      </c>
      <c r="AV740" s="12" t="s">
        <v>88</v>
      </c>
      <c r="AW740" s="12" t="s">
        <v>36</v>
      </c>
      <c r="AX740" s="12" t="s">
        <v>80</v>
      </c>
      <c r="AY740" s="156" t="s">
        <v>158</v>
      </c>
    </row>
    <row r="741" spans="2:65" s="12" customFormat="1" ht="11.25">
      <c r="B741" s="155"/>
      <c r="D741" s="149" t="s">
        <v>171</v>
      </c>
      <c r="E741" s="156" t="s">
        <v>1</v>
      </c>
      <c r="F741" s="157" t="s">
        <v>1859</v>
      </c>
      <c r="H741" s="156" t="s">
        <v>1</v>
      </c>
      <c r="I741" s="158"/>
      <c r="L741" s="155"/>
      <c r="M741" s="159"/>
      <c r="T741" s="160"/>
      <c r="AT741" s="156" t="s">
        <v>171</v>
      </c>
      <c r="AU741" s="156" t="s">
        <v>90</v>
      </c>
      <c r="AV741" s="12" t="s">
        <v>88</v>
      </c>
      <c r="AW741" s="12" t="s">
        <v>36</v>
      </c>
      <c r="AX741" s="12" t="s">
        <v>80</v>
      </c>
      <c r="AY741" s="156" t="s">
        <v>158</v>
      </c>
    </row>
    <row r="742" spans="2:65" s="13" customFormat="1" ht="11.25">
      <c r="B742" s="161"/>
      <c r="D742" s="149" t="s">
        <v>171</v>
      </c>
      <c r="E742" s="162" t="s">
        <v>1</v>
      </c>
      <c r="F742" s="163" t="s">
        <v>1861</v>
      </c>
      <c r="H742" s="164">
        <v>1.69</v>
      </c>
      <c r="I742" s="165"/>
      <c r="L742" s="161"/>
      <c r="M742" s="166"/>
      <c r="T742" s="167"/>
      <c r="AT742" s="162" t="s">
        <v>171</v>
      </c>
      <c r="AU742" s="162" t="s">
        <v>90</v>
      </c>
      <c r="AV742" s="13" t="s">
        <v>90</v>
      </c>
      <c r="AW742" s="13" t="s">
        <v>36</v>
      </c>
      <c r="AX742" s="13" t="s">
        <v>80</v>
      </c>
      <c r="AY742" s="162" t="s">
        <v>158</v>
      </c>
    </row>
    <row r="743" spans="2:65" s="14" customFormat="1" ht="11.25">
      <c r="B743" s="168"/>
      <c r="D743" s="149" t="s">
        <v>171</v>
      </c>
      <c r="E743" s="169" t="s">
        <v>1</v>
      </c>
      <c r="F743" s="170" t="s">
        <v>182</v>
      </c>
      <c r="H743" s="171">
        <v>4.82</v>
      </c>
      <c r="I743" s="172"/>
      <c r="L743" s="168"/>
      <c r="M743" s="173"/>
      <c r="T743" s="174"/>
      <c r="AT743" s="169" t="s">
        <v>171</v>
      </c>
      <c r="AU743" s="169" t="s">
        <v>90</v>
      </c>
      <c r="AV743" s="14" t="s">
        <v>165</v>
      </c>
      <c r="AW743" s="14" t="s">
        <v>36</v>
      </c>
      <c r="AX743" s="14" t="s">
        <v>88</v>
      </c>
      <c r="AY743" s="169" t="s">
        <v>158</v>
      </c>
    </row>
    <row r="744" spans="2:65" s="1" customFormat="1" ht="24.2" customHeight="1">
      <c r="B744" s="32"/>
      <c r="C744" s="136" t="s">
        <v>1903</v>
      </c>
      <c r="D744" s="136" t="s">
        <v>160</v>
      </c>
      <c r="E744" s="137" t="s">
        <v>734</v>
      </c>
      <c r="F744" s="138" t="s">
        <v>735</v>
      </c>
      <c r="G744" s="139" t="s">
        <v>717</v>
      </c>
      <c r="H744" s="140">
        <v>145.88</v>
      </c>
      <c r="I744" s="141"/>
      <c r="J744" s="142">
        <f>ROUND(I744*H744,2)</f>
        <v>0</v>
      </c>
      <c r="K744" s="138" t="s">
        <v>270</v>
      </c>
      <c r="L744" s="32"/>
      <c r="M744" s="143" t="s">
        <v>1</v>
      </c>
      <c r="N744" s="144" t="s">
        <v>45</v>
      </c>
      <c r="P744" s="145">
        <f>O744*H744</f>
        <v>0</v>
      </c>
      <c r="Q744" s="145">
        <v>1.3699999999999999E-3</v>
      </c>
      <c r="R744" s="145">
        <f>Q744*H744</f>
        <v>0.19985559999999997</v>
      </c>
      <c r="S744" s="145">
        <v>0</v>
      </c>
      <c r="T744" s="146">
        <f>S744*H744</f>
        <v>0</v>
      </c>
      <c r="AR744" s="147" t="s">
        <v>165</v>
      </c>
      <c r="AT744" s="147" t="s">
        <v>160</v>
      </c>
      <c r="AU744" s="147" t="s">
        <v>90</v>
      </c>
      <c r="AY744" s="17" t="s">
        <v>158</v>
      </c>
      <c r="BE744" s="148">
        <f>IF(N744="základní",J744,0)</f>
        <v>0</v>
      </c>
      <c r="BF744" s="148">
        <f>IF(N744="snížená",J744,0)</f>
        <v>0</v>
      </c>
      <c r="BG744" s="148">
        <f>IF(N744="zákl. přenesená",J744,0)</f>
        <v>0</v>
      </c>
      <c r="BH744" s="148">
        <f>IF(N744="sníž. přenesená",J744,0)</f>
        <v>0</v>
      </c>
      <c r="BI744" s="148">
        <f>IF(N744="nulová",J744,0)</f>
        <v>0</v>
      </c>
      <c r="BJ744" s="17" t="s">
        <v>88</v>
      </c>
      <c r="BK744" s="148">
        <f>ROUND(I744*H744,2)</f>
        <v>0</v>
      </c>
      <c r="BL744" s="17" t="s">
        <v>165</v>
      </c>
      <c r="BM744" s="147" t="s">
        <v>1904</v>
      </c>
    </row>
    <row r="745" spans="2:65" s="12" customFormat="1" ht="11.25">
      <c r="B745" s="155"/>
      <c r="D745" s="149" t="s">
        <v>171</v>
      </c>
      <c r="E745" s="156" t="s">
        <v>1</v>
      </c>
      <c r="F745" s="157" t="s">
        <v>737</v>
      </c>
      <c r="H745" s="156" t="s">
        <v>1</v>
      </c>
      <c r="I745" s="158"/>
      <c r="L745" s="155"/>
      <c r="M745" s="159"/>
      <c r="T745" s="160"/>
      <c r="AT745" s="156" t="s">
        <v>171</v>
      </c>
      <c r="AU745" s="156" t="s">
        <v>90</v>
      </c>
      <c r="AV745" s="12" t="s">
        <v>88</v>
      </c>
      <c r="AW745" s="12" t="s">
        <v>36</v>
      </c>
      <c r="AX745" s="12" t="s">
        <v>80</v>
      </c>
      <c r="AY745" s="156" t="s">
        <v>158</v>
      </c>
    </row>
    <row r="746" spans="2:65" s="12" customFormat="1" ht="11.25">
      <c r="B746" s="155"/>
      <c r="D746" s="149" t="s">
        <v>171</v>
      </c>
      <c r="E746" s="156" t="s">
        <v>1</v>
      </c>
      <c r="F746" s="157" t="s">
        <v>738</v>
      </c>
      <c r="H746" s="156" t="s">
        <v>1</v>
      </c>
      <c r="I746" s="158"/>
      <c r="L746" s="155"/>
      <c r="M746" s="159"/>
      <c r="T746" s="160"/>
      <c r="AT746" s="156" t="s">
        <v>171</v>
      </c>
      <c r="AU746" s="156" t="s">
        <v>90</v>
      </c>
      <c r="AV746" s="12" t="s">
        <v>88</v>
      </c>
      <c r="AW746" s="12" t="s">
        <v>36</v>
      </c>
      <c r="AX746" s="12" t="s">
        <v>80</v>
      </c>
      <c r="AY746" s="156" t="s">
        <v>158</v>
      </c>
    </row>
    <row r="747" spans="2:65" s="13" customFormat="1" ht="11.25">
      <c r="B747" s="161"/>
      <c r="D747" s="149" t="s">
        <v>171</v>
      </c>
      <c r="E747" s="162" t="s">
        <v>1</v>
      </c>
      <c r="F747" s="163" t="s">
        <v>1905</v>
      </c>
      <c r="H747" s="164">
        <v>145.88</v>
      </c>
      <c r="I747" s="165"/>
      <c r="L747" s="161"/>
      <c r="M747" s="166"/>
      <c r="T747" s="167"/>
      <c r="AT747" s="162" t="s">
        <v>171</v>
      </c>
      <c r="AU747" s="162" t="s">
        <v>90</v>
      </c>
      <c r="AV747" s="13" t="s">
        <v>90</v>
      </c>
      <c r="AW747" s="13" t="s">
        <v>36</v>
      </c>
      <c r="AX747" s="13" t="s">
        <v>80</v>
      </c>
      <c r="AY747" s="162" t="s">
        <v>158</v>
      </c>
    </row>
    <row r="748" spans="2:65" s="14" customFormat="1" ht="11.25">
      <c r="B748" s="168"/>
      <c r="D748" s="149" t="s">
        <v>171</v>
      </c>
      <c r="E748" s="169" t="s">
        <v>1</v>
      </c>
      <c r="F748" s="170" t="s">
        <v>182</v>
      </c>
      <c r="H748" s="171">
        <v>145.88</v>
      </c>
      <c r="I748" s="172"/>
      <c r="L748" s="168"/>
      <c r="M748" s="173"/>
      <c r="T748" s="174"/>
      <c r="AT748" s="169" t="s">
        <v>171</v>
      </c>
      <c r="AU748" s="169" t="s">
        <v>90</v>
      </c>
      <c r="AV748" s="14" t="s">
        <v>165</v>
      </c>
      <c r="AW748" s="14" t="s">
        <v>36</v>
      </c>
      <c r="AX748" s="14" t="s">
        <v>88</v>
      </c>
      <c r="AY748" s="169" t="s">
        <v>158</v>
      </c>
    </row>
    <row r="749" spans="2:65" s="1" customFormat="1" ht="21.75" customHeight="1">
      <c r="B749" s="32"/>
      <c r="C749" s="136" t="s">
        <v>1906</v>
      </c>
      <c r="D749" s="136" t="s">
        <v>160</v>
      </c>
      <c r="E749" s="137" t="s">
        <v>741</v>
      </c>
      <c r="F749" s="138" t="s">
        <v>742</v>
      </c>
      <c r="G749" s="139" t="s">
        <v>356</v>
      </c>
      <c r="H749" s="140">
        <v>227.6</v>
      </c>
      <c r="I749" s="141"/>
      <c r="J749" s="142">
        <f>ROUND(I749*H749,2)</f>
        <v>0</v>
      </c>
      <c r="K749" s="138" t="s">
        <v>743</v>
      </c>
      <c r="L749" s="32"/>
      <c r="M749" s="143" t="s">
        <v>1</v>
      </c>
      <c r="N749" s="144" t="s">
        <v>45</v>
      </c>
      <c r="P749" s="145">
        <f>O749*H749</f>
        <v>0</v>
      </c>
      <c r="Q749" s="145">
        <v>4.4000000000000002E-4</v>
      </c>
      <c r="R749" s="145">
        <f>Q749*H749</f>
        <v>0.100144</v>
      </c>
      <c r="S749" s="145">
        <v>0</v>
      </c>
      <c r="T749" s="146">
        <f>S749*H749</f>
        <v>0</v>
      </c>
      <c r="AR749" s="147" t="s">
        <v>165</v>
      </c>
      <c r="AT749" s="147" t="s">
        <v>160</v>
      </c>
      <c r="AU749" s="147" t="s">
        <v>90</v>
      </c>
      <c r="AY749" s="17" t="s">
        <v>158</v>
      </c>
      <c r="BE749" s="148">
        <f>IF(N749="základní",J749,0)</f>
        <v>0</v>
      </c>
      <c r="BF749" s="148">
        <f>IF(N749="snížená",J749,0)</f>
        <v>0</v>
      </c>
      <c r="BG749" s="148">
        <f>IF(N749="zákl. přenesená",J749,0)</f>
        <v>0</v>
      </c>
      <c r="BH749" s="148">
        <f>IF(N749="sníž. přenesená",J749,0)</f>
        <v>0</v>
      </c>
      <c r="BI749" s="148">
        <f>IF(N749="nulová",J749,0)</f>
        <v>0</v>
      </c>
      <c r="BJ749" s="17" t="s">
        <v>88</v>
      </c>
      <c r="BK749" s="148">
        <f>ROUND(I749*H749,2)</f>
        <v>0</v>
      </c>
      <c r="BL749" s="17" t="s">
        <v>165</v>
      </c>
      <c r="BM749" s="147" t="s">
        <v>1907</v>
      </c>
    </row>
    <row r="750" spans="2:65" s="1" customFormat="1" ht="58.5">
      <c r="B750" s="32"/>
      <c r="D750" s="149" t="s">
        <v>195</v>
      </c>
      <c r="F750" s="175" t="s">
        <v>1908</v>
      </c>
      <c r="I750" s="151"/>
      <c r="L750" s="32"/>
      <c r="M750" s="152"/>
      <c r="T750" s="56"/>
      <c r="AT750" s="17" t="s">
        <v>195</v>
      </c>
      <c r="AU750" s="17" t="s">
        <v>90</v>
      </c>
    </row>
    <row r="751" spans="2:65" s="12" customFormat="1" ht="11.25">
      <c r="B751" s="155"/>
      <c r="D751" s="149" t="s">
        <v>171</v>
      </c>
      <c r="E751" s="156" t="s">
        <v>1</v>
      </c>
      <c r="F751" s="157" t="s">
        <v>1909</v>
      </c>
      <c r="H751" s="156" t="s">
        <v>1</v>
      </c>
      <c r="I751" s="158"/>
      <c r="L751" s="155"/>
      <c r="M751" s="159"/>
      <c r="T751" s="160"/>
      <c r="AT751" s="156" t="s">
        <v>171</v>
      </c>
      <c r="AU751" s="156" t="s">
        <v>90</v>
      </c>
      <c r="AV751" s="12" t="s">
        <v>88</v>
      </c>
      <c r="AW751" s="12" t="s">
        <v>36</v>
      </c>
      <c r="AX751" s="12" t="s">
        <v>80</v>
      </c>
      <c r="AY751" s="156" t="s">
        <v>158</v>
      </c>
    </row>
    <row r="752" spans="2:65" s="12" customFormat="1" ht="11.25">
      <c r="B752" s="155"/>
      <c r="D752" s="149" t="s">
        <v>171</v>
      </c>
      <c r="E752" s="156" t="s">
        <v>1</v>
      </c>
      <c r="F752" s="157" t="s">
        <v>746</v>
      </c>
      <c r="H752" s="156" t="s">
        <v>1</v>
      </c>
      <c r="I752" s="158"/>
      <c r="L752" s="155"/>
      <c r="M752" s="159"/>
      <c r="T752" s="160"/>
      <c r="AT752" s="156" t="s">
        <v>171</v>
      </c>
      <c r="AU752" s="156" t="s">
        <v>90</v>
      </c>
      <c r="AV752" s="12" t="s">
        <v>88</v>
      </c>
      <c r="AW752" s="12" t="s">
        <v>36</v>
      </c>
      <c r="AX752" s="12" t="s">
        <v>80</v>
      </c>
      <c r="AY752" s="156" t="s">
        <v>158</v>
      </c>
    </row>
    <row r="753" spans="2:65" s="13" customFormat="1" ht="11.25">
      <c r="B753" s="161"/>
      <c r="D753" s="149" t="s">
        <v>171</v>
      </c>
      <c r="E753" s="162" t="s">
        <v>1</v>
      </c>
      <c r="F753" s="163" t="s">
        <v>1910</v>
      </c>
      <c r="H753" s="164">
        <v>227.6</v>
      </c>
      <c r="I753" s="165"/>
      <c r="L753" s="161"/>
      <c r="M753" s="166"/>
      <c r="T753" s="167"/>
      <c r="AT753" s="162" t="s">
        <v>171</v>
      </c>
      <c r="AU753" s="162" t="s">
        <v>90</v>
      </c>
      <c r="AV753" s="13" t="s">
        <v>90</v>
      </c>
      <c r="AW753" s="13" t="s">
        <v>36</v>
      </c>
      <c r="AX753" s="13" t="s">
        <v>80</v>
      </c>
      <c r="AY753" s="162" t="s">
        <v>158</v>
      </c>
    </row>
    <row r="754" spans="2:65" s="14" customFormat="1" ht="11.25">
      <c r="B754" s="168"/>
      <c r="D754" s="149" t="s">
        <v>171</v>
      </c>
      <c r="E754" s="169" t="s">
        <v>1</v>
      </c>
      <c r="F754" s="170" t="s">
        <v>182</v>
      </c>
      <c r="H754" s="171">
        <v>227.6</v>
      </c>
      <c r="I754" s="172"/>
      <c r="L754" s="168"/>
      <c r="M754" s="173"/>
      <c r="T754" s="174"/>
      <c r="AT754" s="169" t="s">
        <v>171</v>
      </c>
      <c r="AU754" s="169" t="s">
        <v>90</v>
      </c>
      <c r="AV754" s="14" t="s">
        <v>165</v>
      </c>
      <c r="AW754" s="14" t="s">
        <v>36</v>
      </c>
      <c r="AX754" s="14" t="s">
        <v>88</v>
      </c>
      <c r="AY754" s="169" t="s">
        <v>158</v>
      </c>
    </row>
    <row r="755" spans="2:65" s="1" customFormat="1" ht="24.2" customHeight="1">
      <c r="B755" s="32"/>
      <c r="C755" s="176" t="s">
        <v>1911</v>
      </c>
      <c r="D755" s="176" t="s">
        <v>336</v>
      </c>
      <c r="E755" s="177" t="s">
        <v>749</v>
      </c>
      <c r="F755" s="178" t="s">
        <v>750</v>
      </c>
      <c r="G755" s="179" t="s">
        <v>339</v>
      </c>
      <c r="H755" s="180">
        <v>4.0000000000000001E-3</v>
      </c>
      <c r="I755" s="181"/>
      <c r="J755" s="182">
        <f>ROUND(I755*H755,2)</f>
        <v>0</v>
      </c>
      <c r="K755" s="178" t="s">
        <v>164</v>
      </c>
      <c r="L755" s="183"/>
      <c r="M755" s="184" t="s">
        <v>1</v>
      </c>
      <c r="N755" s="185" t="s">
        <v>45</v>
      </c>
      <c r="P755" s="145">
        <f>O755*H755</f>
        <v>0</v>
      </c>
      <c r="Q755" s="145">
        <v>1</v>
      </c>
      <c r="R755" s="145">
        <f>Q755*H755</f>
        <v>4.0000000000000001E-3</v>
      </c>
      <c r="S755" s="145">
        <v>0</v>
      </c>
      <c r="T755" s="146">
        <f>S755*H755</f>
        <v>0</v>
      </c>
      <c r="AR755" s="147" t="s">
        <v>223</v>
      </c>
      <c r="AT755" s="147" t="s">
        <v>336</v>
      </c>
      <c r="AU755" s="147" t="s">
        <v>90</v>
      </c>
      <c r="AY755" s="17" t="s">
        <v>158</v>
      </c>
      <c r="BE755" s="148">
        <f>IF(N755="základní",J755,0)</f>
        <v>0</v>
      </c>
      <c r="BF755" s="148">
        <f>IF(N755="snížená",J755,0)</f>
        <v>0</v>
      </c>
      <c r="BG755" s="148">
        <f>IF(N755="zákl. přenesená",J755,0)</f>
        <v>0</v>
      </c>
      <c r="BH755" s="148">
        <f>IF(N755="sníž. přenesená",J755,0)</f>
        <v>0</v>
      </c>
      <c r="BI755" s="148">
        <f>IF(N755="nulová",J755,0)</f>
        <v>0</v>
      </c>
      <c r="BJ755" s="17" t="s">
        <v>88</v>
      </c>
      <c r="BK755" s="148">
        <f>ROUND(I755*H755,2)</f>
        <v>0</v>
      </c>
      <c r="BL755" s="17" t="s">
        <v>165</v>
      </c>
      <c r="BM755" s="147" t="s">
        <v>1912</v>
      </c>
    </row>
    <row r="756" spans="2:65" s="1" customFormat="1" ht="19.5">
      <c r="B756" s="32"/>
      <c r="D756" s="149" t="s">
        <v>167</v>
      </c>
      <c r="F756" s="150" t="s">
        <v>750</v>
      </c>
      <c r="I756" s="151"/>
      <c r="L756" s="32"/>
      <c r="M756" s="152"/>
      <c r="T756" s="56"/>
      <c r="AT756" s="17" t="s">
        <v>167</v>
      </c>
      <c r="AU756" s="17" t="s">
        <v>90</v>
      </c>
    </row>
    <row r="757" spans="2:65" s="12" customFormat="1" ht="11.25">
      <c r="B757" s="155"/>
      <c r="D757" s="149" t="s">
        <v>171</v>
      </c>
      <c r="E757" s="156" t="s">
        <v>1</v>
      </c>
      <c r="F757" s="157" t="s">
        <v>1913</v>
      </c>
      <c r="H757" s="156" t="s">
        <v>1</v>
      </c>
      <c r="I757" s="158"/>
      <c r="L757" s="155"/>
      <c r="M757" s="159"/>
      <c r="T757" s="160"/>
      <c r="AT757" s="156" t="s">
        <v>171</v>
      </c>
      <c r="AU757" s="156" t="s">
        <v>90</v>
      </c>
      <c r="AV757" s="12" t="s">
        <v>88</v>
      </c>
      <c r="AW757" s="12" t="s">
        <v>36</v>
      </c>
      <c r="AX757" s="12" t="s">
        <v>80</v>
      </c>
      <c r="AY757" s="156" t="s">
        <v>158</v>
      </c>
    </row>
    <row r="758" spans="2:65" s="13" customFormat="1" ht="11.25">
      <c r="B758" s="161"/>
      <c r="D758" s="149" t="s">
        <v>171</v>
      </c>
      <c r="E758" s="162" t="s">
        <v>1</v>
      </c>
      <c r="F758" s="163" t="s">
        <v>1914</v>
      </c>
      <c r="H758" s="164">
        <v>4.0000000000000001E-3</v>
      </c>
      <c r="I758" s="165"/>
      <c r="L758" s="161"/>
      <c r="M758" s="166"/>
      <c r="T758" s="167"/>
      <c r="AT758" s="162" t="s">
        <v>171</v>
      </c>
      <c r="AU758" s="162" t="s">
        <v>90</v>
      </c>
      <c r="AV758" s="13" t="s">
        <v>90</v>
      </c>
      <c r="AW758" s="13" t="s">
        <v>36</v>
      </c>
      <c r="AX758" s="13" t="s">
        <v>80</v>
      </c>
      <c r="AY758" s="162" t="s">
        <v>158</v>
      </c>
    </row>
    <row r="759" spans="2:65" s="14" customFormat="1" ht="11.25">
      <c r="B759" s="168"/>
      <c r="D759" s="149" t="s">
        <v>171</v>
      </c>
      <c r="E759" s="169" t="s">
        <v>1</v>
      </c>
      <c r="F759" s="170" t="s">
        <v>182</v>
      </c>
      <c r="H759" s="171">
        <v>4.0000000000000001E-3</v>
      </c>
      <c r="I759" s="172"/>
      <c r="L759" s="168"/>
      <c r="M759" s="173"/>
      <c r="T759" s="174"/>
      <c r="AT759" s="169" t="s">
        <v>171</v>
      </c>
      <c r="AU759" s="169" t="s">
        <v>90</v>
      </c>
      <c r="AV759" s="14" t="s">
        <v>165</v>
      </c>
      <c r="AW759" s="14" t="s">
        <v>36</v>
      </c>
      <c r="AX759" s="14" t="s">
        <v>88</v>
      </c>
      <c r="AY759" s="169" t="s">
        <v>158</v>
      </c>
    </row>
    <row r="760" spans="2:65" s="1" customFormat="1" ht="21.75" customHeight="1">
      <c r="B760" s="32"/>
      <c r="C760" s="136" t="s">
        <v>1915</v>
      </c>
      <c r="D760" s="136" t="s">
        <v>160</v>
      </c>
      <c r="E760" s="137" t="s">
        <v>1916</v>
      </c>
      <c r="F760" s="138" t="s">
        <v>1917</v>
      </c>
      <c r="G760" s="139" t="s">
        <v>215</v>
      </c>
      <c r="H760" s="140">
        <v>7.5</v>
      </c>
      <c r="I760" s="141"/>
      <c r="J760" s="142">
        <f>ROUND(I760*H760,2)</f>
        <v>0</v>
      </c>
      <c r="K760" s="138" t="s">
        <v>164</v>
      </c>
      <c r="L760" s="32"/>
      <c r="M760" s="143" t="s">
        <v>1</v>
      </c>
      <c r="N760" s="144" t="s">
        <v>45</v>
      </c>
      <c r="P760" s="145">
        <f>O760*H760</f>
        <v>0</v>
      </c>
      <c r="Q760" s="145">
        <v>0</v>
      </c>
      <c r="R760" s="145">
        <f>Q760*H760</f>
        <v>0</v>
      </c>
      <c r="S760" s="145">
        <v>2.9</v>
      </c>
      <c r="T760" s="146">
        <f>S760*H760</f>
        <v>21.75</v>
      </c>
      <c r="AR760" s="147" t="s">
        <v>165</v>
      </c>
      <c r="AT760" s="147" t="s">
        <v>160</v>
      </c>
      <c r="AU760" s="147" t="s">
        <v>90</v>
      </c>
      <c r="AY760" s="17" t="s">
        <v>158</v>
      </c>
      <c r="BE760" s="148">
        <f>IF(N760="základní",J760,0)</f>
        <v>0</v>
      </c>
      <c r="BF760" s="148">
        <f>IF(N760="snížená",J760,0)</f>
        <v>0</v>
      </c>
      <c r="BG760" s="148">
        <f>IF(N760="zákl. přenesená",J760,0)</f>
        <v>0</v>
      </c>
      <c r="BH760" s="148">
        <f>IF(N760="sníž. přenesená",J760,0)</f>
        <v>0</v>
      </c>
      <c r="BI760" s="148">
        <f>IF(N760="nulová",J760,0)</f>
        <v>0</v>
      </c>
      <c r="BJ760" s="17" t="s">
        <v>88</v>
      </c>
      <c r="BK760" s="148">
        <f>ROUND(I760*H760,2)</f>
        <v>0</v>
      </c>
      <c r="BL760" s="17" t="s">
        <v>165</v>
      </c>
      <c r="BM760" s="147" t="s">
        <v>1918</v>
      </c>
    </row>
    <row r="761" spans="2:65" s="1" customFormat="1" ht="39">
      <c r="B761" s="32"/>
      <c r="D761" s="149" t="s">
        <v>167</v>
      </c>
      <c r="F761" s="150" t="s">
        <v>1919</v>
      </c>
      <c r="I761" s="151"/>
      <c r="L761" s="32"/>
      <c r="M761" s="152"/>
      <c r="T761" s="56"/>
      <c r="AT761" s="17" t="s">
        <v>167</v>
      </c>
      <c r="AU761" s="17" t="s">
        <v>90</v>
      </c>
    </row>
    <row r="762" spans="2:65" s="1" customFormat="1" ht="11.25">
      <c r="B762" s="32"/>
      <c r="D762" s="153" t="s">
        <v>169</v>
      </c>
      <c r="F762" s="154" t="s">
        <v>1920</v>
      </c>
      <c r="I762" s="151"/>
      <c r="L762" s="32"/>
      <c r="M762" s="152"/>
      <c r="T762" s="56"/>
      <c r="AT762" s="17" t="s">
        <v>169</v>
      </c>
      <c r="AU762" s="17" t="s">
        <v>90</v>
      </c>
    </row>
    <row r="763" spans="2:65" s="12" customFormat="1" ht="11.25">
      <c r="B763" s="155"/>
      <c r="D763" s="149" t="s">
        <v>171</v>
      </c>
      <c r="E763" s="156" t="s">
        <v>1</v>
      </c>
      <c r="F763" s="157" t="s">
        <v>1591</v>
      </c>
      <c r="H763" s="156" t="s">
        <v>1</v>
      </c>
      <c r="I763" s="158"/>
      <c r="L763" s="155"/>
      <c r="M763" s="159"/>
      <c r="T763" s="160"/>
      <c r="AT763" s="156" t="s">
        <v>171</v>
      </c>
      <c r="AU763" s="156" t="s">
        <v>90</v>
      </c>
      <c r="AV763" s="12" t="s">
        <v>88</v>
      </c>
      <c r="AW763" s="12" t="s">
        <v>36</v>
      </c>
      <c r="AX763" s="12" t="s">
        <v>80</v>
      </c>
      <c r="AY763" s="156" t="s">
        <v>158</v>
      </c>
    </row>
    <row r="764" spans="2:65" s="12" customFormat="1" ht="11.25">
      <c r="B764" s="155"/>
      <c r="D764" s="149" t="s">
        <v>171</v>
      </c>
      <c r="E764" s="156" t="s">
        <v>1</v>
      </c>
      <c r="F764" s="157" t="s">
        <v>760</v>
      </c>
      <c r="H764" s="156" t="s">
        <v>1</v>
      </c>
      <c r="I764" s="158"/>
      <c r="L764" s="155"/>
      <c r="M764" s="159"/>
      <c r="T764" s="160"/>
      <c r="AT764" s="156" t="s">
        <v>171</v>
      </c>
      <c r="AU764" s="156" t="s">
        <v>90</v>
      </c>
      <c r="AV764" s="12" t="s">
        <v>88</v>
      </c>
      <c r="AW764" s="12" t="s">
        <v>36</v>
      </c>
      <c r="AX764" s="12" t="s">
        <v>80</v>
      </c>
      <c r="AY764" s="156" t="s">
        <v>158</v>
      </c>
    </row>
    <row r="765" spans="2:65" s="13" customFormat="1" ht="11.25">
      <c r="B765" s="161"/>
      <c r="D765" s="149" t="s">
        <v>171</v>
      </c>
      <c r="E765" s="162" t="s">
        <v>1</v>
      </c>
      <c r="F765" s="163" t="s">
        <v>1921</v>
      </c>
      <c r="H765" s="164">
        <v>7.5</v>
      </c>
      <c r="I765" s="165"/>
      <c r="L765" s="161"/>
      <c r="M765" s="166"/>
      <c r="T765" s="167"/>
      <c r="AT765" s="162" t="s">
        <v>171</v>
      </c>
      <c r="AU765" s="162" t="s">
        <v>90</v>
      </c>
      <c r="AV765" s="13" t="s">
        <v>90</v>
      </c>
      <c r="AW765" s="13" t="s">
        <v>36</v>
      </c>
      <c r="AX765" s="13" t="s">
        <v>80</v>
      </c>
      <c r="AY765" s="162" t="s">
        <v>158</v>
      </c>
    </row>
    <row r="766" spans="2:65" s="14" customFormat="1" ht="11.25">
      <c r="B766" s="168"/>
      <c r="D766" s="149" t="s">
        <v>171</v>
      </c>
      <c r="E766" s="169" t="s">
        <v>1</v>
      </c>
      <c r="F766" s="170" t="s">
        <v>182</v>
      </c>
      <c r="H766" s="171">
        <v>7.5</v>
      </c>
      <c r="I766" s="172"/>
      <c r="L766" s="168"/>
      <c r="M766" s="173"/>
      <c r="T766" s="174"/>
      <c r="AT766" s="169" t="s">
        <v>171</v>
      </c>
      <c r="AU766" s="169" t="s">
        <v>90</v>
      </c>
      <c r="AV766" s="14" t="s">
        <v>165</v>
      </c>
      <c r="AW766" s="14" t="s">
        <v>36</v>
      </c>
      <c r="AX766" s="14" t="s">
        <v>88</v>
      </c>
      <c r="AY766" s="169" t="s">
        <v>158</v>
      </c>
    </row>
    <row r="767" spans="2:65" s="1" customFormat="1" ht="24.2" customHeight="1">
      <c r="B767" s="32"/>
      <c r="C767" s="136" t="s">
        <v>1922</v>
      </c>
      <c r="D767" s="136" t="s">
        <v>160</v>
      </c>
      <c r="E767" s="137" t="s">
        <v>755</v>
      </c>
      <c r="F767" s="138" t="s">
        <v>756</v>
      </c>
      <c r="G767" s="139" t="s">
        <v>215</v>
      </c>
      <c r="H767" s="140">
        <v>17.399999999999999</v>
      </c>
      <c r="I767" s="141"/>
      <c r="J767" s="142">
        <f>ROUND(I767*H767,2)</f>
        <v>0</v>
      </c>
      <c r="K767" s="138" t="s">
        <v>164</v>
      </c>
      <c r="L767" s="32"/>
      <c r="M767" s="143" t="s">
        <v>1</v>
      </c>
      <c r="N767" s="144" t="s">
        <v>45</v>
      </c>
      <c r="P767" s="145">
        <f>O767*H767</f>
        <v>0</v>
      </c>
      <c r="Q767" s="145">
        <v>0</v>
      </c>
      <c r="R767" s="145">
        <f>Q767*H767</f>
        <v>0</v>
      </c>
      <c r="S767" s="145">
        <v>2.9</v>
      </c>
      <c r="T767" s="146">
        <f>S767*H767</f>
        <v>50.459999999999994</v>
      </c>
      <c r="AR767" s="147" t="s">
        <v>165</v>
      </c>
      <c r="AT767" s="147" t="s">
        <v>160</v>
      </c>
      <c r="AU767" s="147" t="s">
        <v>90</v>
      </c>
      <c r="AY767" s="17" t="s">
        <v>158</v>
      </c>
      <c r="BE767" s="148">
        <f>IF(N767="základní",J767,0)</f>
        <v>0</v>
      </c>
      <c r="BF767" s="148">
        <f>IF(N767="snížená",J767,0)</f>
        <v>0</v>
      </c>
      <c r="BG767" s="148">
        <f>IF(N767="zákl. přenesená",J767,0)</f>
        <v>0</v>
      </c>
      <c r="BH767" s="148">
        <f>IF(N767="sníž. přenesená",J767,0)</f>
        <v>0</v>
      </c>
      <c r="BI767" s="148">
        <f>IF(N767="nulová",J767,0)</f>
        <v>0</v>
      </c>
      <c r="BJ767" s="17" t="s">
        <v>88</v>
      </c>
      <c r="BK767" s="148">
        <f>ROUND(I767*H767,2)</f>
        <v>0</v>
      </c>
      <c r="BL767" s="17" t="s">
        <v>165</v>
      </c>
      <c r="BM767" s="147" t="s">
        <v>1923</v>
      </c>
    </row>
    <row r="768" spans="2:65" s="1" customFormat="1" ht="39">
      <c r="B768" s="32"/>
      <c r="D768" s="149" t="s">
        <v>167</v>
      </c>
      <c r="F768" s="150" t="s">
        <v>758</v>
      </c>
      <c r="I768" s="151"/>
      <c r="L768" s="32"/>
      <c r="M768" s="152"/>
      <c r="T768" s="56"/>
      <c r="AT768" s="17" t="s">
        <v>167</v>
      </c>
      <c r="AU768" s="17" t="s">
        <v>90</v>
      </c>
    </row>
    <row r="769" spans="2:65" s="1" customFormat="1" ht="11.25">
      <c r="B769" s="32"/>
      <c r="D769" s="153" t="s">
        <v>169</v>
      </c>
      <c r="F769" s="154" t="s">
        <v>759</v>
      </c>
      <c r="I769" s="151"/>
      <c r="L769" s="32"/>
      <c r="M769" s="152"/>
      <c r="T769" s="56"/>
      <c r="AT769" s="17" t="s">
        <v>169</v>
      </c>
      <c r="AU769" s="17" t="s">
        <v>90</v>
      </c>
    </row>
    <row r="770" spans="2:65" s="12" customFormat="1" ht="11.25">
      <c r="B770" s="155"/>
      <c r="D770" s="149" t="s">
        <v>171</v>
      </c>
      <c r="E770" s="156" t="s">
        <v>1</v>
      </c>
      <c r="F770" s="157" t="s">
        <v>1591</v>
      </c>
      <c r="H770" s="156" t="s">
        <v>1</v>
      </c>
      <c r="I770" s="158"/>
      <c r="L770" s="155"/>
      <c r="M770" s="159"/>
      <c r="T770" s="160"/>
      <c r="AT770" s="156" t="s">
        <v>171</v>
      </c>
      <c r="AU770" s="156" t="s">
        <v>90</v>
      </c>
      <c r="AV770" s="12" t="s">
        <v>88</v>
      </c>
      <c r="AW770" s="12" t="s">
        <v>36</v>
      </c>
      <c r="AX770" s="12" t="s">
        <v>80</v>
      </c>
      <c r="AY770" s="156" t="s">
        <v>158</v>
      </c>
    </row>
    <row r="771" spans="2:65" s="12" customFormat="1" ht="11.25">
      <c r="B771" s="155"/>
      <c r="D771" s="149" t="s">
        <v>171</v>
      </c>
      <c r="E771" s="156" t="s">
        <v>1</v>
      </c>
      <c r="F771" s="157" t="s">
        <v>760</v>
      </c>
      <c r="H771" s="156" t="s">
        <v>1</v>
      </c>
      <c r="I771" s="158"/>
      <c r="L771" s="155"/>
      <c r="M771" s="159"/>
      <c r="T771" s="160"/>
      <c r="AT771" s="156" t="s">
        <v>171</v>
      </c>
      <c r="AU771" s="156" t="s">
        <v>90</v>
      </c>
      <c r="AV771" s="12" t="s">
        <v>88</v>
      </c>
      <c r="AW771" s="12" t="s">
        <v>36</v>
      </c>
      <c r="AX771" s="12" t="s">
        <v>80</v>
      </c>
      <c r="AY771" s="156" t="s">
        <v>158</v>
      </c>
    </row>
    <row r="772" spans="2:65" s="13" customFormat="1" ht="11.25">
      <c r="B772" s="161"/>
      <c r="D772" s="149" t="s">
        <v>171</v>
      </c>
      <c r="E772" s="162" t="s">
        <v>1</v>
      </c>
      <c r="F772" s="163" t="s">
        <v>1924</v>
      </c>
      <c r="H772" s="164">
        <v>17.399999999999999</v>
      </c>
      <c r="I772" s="165"/>
      <c r="L772" s="161"/>
      <c r="M772" s="166"/>
      <c r="T772" s="167"/>
      <c r="AT772" s="162" t="s">
        <v>171</v>
      </c>
      <c r="AU772" s="162" t="s">
        <v>90</v>
      </c>
      <c r="AV772" s="13" t="s">
        <v>90</v>
      </c>
      <c r="AW772" s="13" t="s">
        <v>36</v>
      </c>
      <c r="AX772" s="13" t="s">
        <v>80</v>
      </c>
      <c r="AY772" s="162" t="s">
        <v>158</v>
      </c>
    </row>
    <row r="773" spans="2:65" s="14" customFormat="1" ht="11.25">
      <c r="B773" s="168"/>
      <c r="D773" s="149" t="s">
        <v>171</v>
      </c>
      <c r="E773" s="169" t="s">
        <v>1</v>
      </c>
      <c r="F773" s="170" t="s">
        <v>182</v>
      </c>
      <c r="H773" s="171">
        <v>17.399999999999999</v>
      </c>
      <c r="I773" s="172"/>
      <c r="L773" s="168"/>
      <c r="M773" s="173"/>
      <c r="T773" s="174"/>
      <c r="AT773" s="169" t="s">
        <v>171</v>
      </c>
      <c r="AU773" s="169" t="s">
        <v>90</v>
      </c>
      <c r="AV773" s="14" t="s">
        <v>165</v>
      </c>
      <c r="AW773" s="14" t="s">
        <v>36</v>
      </c>
      <c r="AX773" s="14" t="s">
        <v>88</v>
      </c>
      <c r="AY773" s="169" t="s">
        <v>158</v>
      </c>
    </row>
    <row r="774" spans="2:65" s="1" customFormat="1" ht="24.2" customHeight="1">
      <c r="B774" s="32"/>
      <c r="C774" s="136" t="s">
        <v>1925</v>
      </c>
      <c r="D774" s="136" t="s">
        <v>160</v>
      </c>
      <c r="E774" s="137" t="s">
        <v>1926</v>
      </c>
      <c r="F774" s="138" t="s">
        <v>1927</v>
      </c>
      <c r="G774" s="139" t="s">
        <v>215</v>
      </c>
      <c r="H774" s="140">
        <v>6</v>
      </c>
      <c r="I774" s="141"/>
      <c r="J774" s="142">
        <f>ROUND(I774*H774,2)</f>
        <v>0</v>
      </c>
      <c r="K774" s="138" t="s">
        <v>164</v>
      </c>
      <c r="L774" s="32"/>
      <c r="M774" s="143" t="s">
        <v>1</v>
      </c>
      <c r="N774" s="144" t="s">
        <v>45</v>
      </c>
      <c r="P774" s="145">
        <f>O774*H774</f>
        <v>0</v>
      </c>
      <c r="Q774" s="145">
        <v>0</v>
      </c>
      <c r="R774" s="145">
        <f>Q774*H774</f>
        <v>0</v>
      </c>
      <c r="S774" s="145">
        <v>2.2000000000000002</v>
      </c>
      <c r="T774" s="146">
        <f>S774*H774</f>
        <v>13.200000000000001</v>
      </c>
      <c r="AR774" s="147" t="s">
        <v>165</v>
      </c>
      <c r="AT774" s="147" t="s">
        <v>160</v>
      </c>
      <c r="AU774" s="147" t="s">
        <v>90</v>
      </c>
      <c r="AY774" s="17" t="s">
        <v>158</v>
      </c>
      <c r="BE774" s="148">
        <f>IF(N774="základní",J774,0)</f>
        <v>0</v>
      </c>
      <c r="BF774" s="148">
        <f>IF(N774="snížená",J774,0)</f>
        <v>0</v>
      </c>
      <c r="BG774" s="148">
        <f>IF(N774="zákl. přenesená",J774,0)</f>
        <v>0</v>
      </c>
      <c r="BH774" s="148">
        <f>IF(N774="sníž. přenesená",J774,0)</f>
        <v>0</v>
      </c>
      <c r="BI774" s="148">
        <f>IF(N774="nulová",J774,0)</f>
        <v>0</v>
      </c>
      <c r="BJ774" s="17" t="s">
        <v>88</v>
      </c>
      <c r="BK774" s="148">
        <f>ROUND(I774*H774,2)</f>
        <v>0</v>
      </c>
      <c r="BL774" s="17" t="s">
        <v>165</v>
      </c>
      <c r="BM774" s="147" t="s">
        <v>1928</v>
      </c>
    </row>
    <row r="775" spans="2:65" s="1" customFormat="1" ht="29.25">
      <c r="B775" s="32"/>
      <c r="D775" s="149" t="s">
        <v>167</v>
      </c>
      <c r="F775" s="150" t="s">
        <v>1929</v>
      </c>
      <c r="I775" s="151"/>
      <c r="L775" s="32"/>
      <c r="M775" s="152"/>
      <c r="T775" s="56"/>
      <c r="AT775" s="17" t="s">
        <v>167</v>
      </c>
      <c r="AU775" s="17" t="s">
        <v>90</v>
      </c>
    </row>
    <row r="776" spans="2:65" s="1" customFormat="1" ht="11.25">
      <c r="B776" s="32"/>
      <c r="D776" s="153" t="s">
        <v>169</v>
      </c>
      <c r="F776" s="154" t="s">
        <v>1930</v>
      </c>
      <c r="I776" s="151"/>
      <c r="L776" s="32"/>
      <c r="M776" s="152"/>
      <c r="T776" s="56"/>
      <c r="AT776" s="17" t="s">
        <v>169</v>
      </c>
      <c r="AU776" s="17" t="s">
        <v>90</v>
      </c>
    </row>
    <row r="777" spans="2:65" s="12" customFormat="1" ht="11.25">
      <c r="B777" s="155"/>
      <c r="D777" s="149" t="s">
        <v>171</v>
      </c>
      <c r="E777" s="156" t="s">
        <v>1</v>
      </c>
      <c r="F777" s="157" t="s">
        <v>1591</v>
      </c>
      <c r="H777" s="156" t="s">
        <v>1</v>
      </c>
      <c r="I777" s="158"/>
      <c r="L777" s="155"/>
      <c r="M777" s="159"/>
      <c r="T777" s="160"/>
      <c r="AT777" s="156" t="s">
        <v>171</v>
      </c>
      <c r="AU777" s="156" t="s">
        <v>90</v>
      </c>
      <c r="AV777" s="12" t="s">
        <v>88</v>
      </c>
      <c r="AW777" s="12" t="s">
        <v>36</v>
      </c>
      <c r="AX777" s="12" t="s">
        <v>80</v>
      </c>
      <c r="AY777" s="156" t="s">
        <v>158</v>
      </c>
    </row>
    <row r="778" spans="2:65" s="12" customFormat="1" ht="11.25">
      <c r="B778" s="155"/>
      <c r="D778" s="149" t="s">
        <v>171</v>
      </c>
      <c r="E778" s="156" t="s">
        <v>1</v>
      </c>
      <c r="F778" s="157" t="s">
        <v>1124</v>
      </c>
      <c r="H778" s="156" t="s">
        <v>1</v>
      </c>
      <c r="I778" s="158"/>
      <c r="L778" s="155"/>
      <c r="M778" s="159"/>
      <c r="T778" s="160"/>
      <c r="AT778" s="156" t="s">
        <v>171</v>
      </c>
      <c r="AU778" s="156" t="s">
        <v>90</v>
      </c>
      <c r="AV778" s="12" t="s">
        <v>88</v>
      </c>
      <c r="AW778" s="12" t="s">
        <v>36</v>
      </c>
      <c r="AX778" s="12" t="s">
        <v>80</v>
      </c>
      <c r="AY778" s="156" t="s">
        <v>158</v>
      </c>
    </row>
    <row r="779" spans="2:65" s="13" customFormat="1" ht="11.25">
      <c r="B779" s="161"/>
      <c r="D779" s="149" t="s">
        <v>171</v>
      </c>
      <c r="E779" s="162" t="s">
        <v>1</v>
      </c>
      <c r="F779" s="163" t="s">
        <v>1125</v>
      </c>
      <c r="H779" s="164">
        <v>6</v>
      </c>
      <c r="I779" s="165"/>
      <c r="L779" s="161"/>
      <c r="M779" s="166"/>
      <c r="T779" s="167"/>
      <c r="AT779" s="162" t="s">
        <v>171</v>
      </c>
      <c r="AU779" s="162" t="s">
        <v>90</v>
      </c>
      <c r="AV779" s="13" t="s">
        <v>90</v>
      </c>
      <c r="AW779" s="13" t="s">
        <v>36</v>
      </c>
      <c r="AX779" s="13" t="s">
        <v>80</v>
      </c>
      <c r="AY779" s="162" t="s">
        <v>158</v>
      </c>
    </row>
    <row r="780" spans="2:65" s="14" customFormat="1" ht="11.25">
      <c r="B780" s="168"/>
      <c r="D780" s="149" t="s">
        <v>171</v>
      </c>
      <c r="E780" s="169" t="s">
        <v>1</v>
      </c>
      <c r="F780" s="170" t="s">
        <v>182</v>
      </c>
      <c r="H780" s="171">
        <v>6</v>
      </c>
      <c r="I780" s="172"/>
      <c r="L780" s="168"/>
      <c r="M780" s="173"/>
      <c r="T780" s="174"/>
      <c r="AT780" s="169" t="s">
        <v>171</v>
      </c>
      <c r="AU780" s="169" t="s">
        <v>90</v>
      </c>
      <c r="AV780" s="14" t="s">
        <v>165</v>
      </c>
      <c r="AW780" s="14" t="s">
        <v>36</v>
      </c>
      <c r="AX780" s="14" t="s">
        <v>88</v>
      </c>
      <c r="AY780" s="169" t="s">
        <v>158</v>
      </c>
    </row>
    <row r="781" spans="2:65" s="1" customFormat="1" ht="24.2" customHeight="1">
      <c r="B781" s="32"/>
      <c r="C781" s="136" t="s">
        <v>1931</v>
      </c>
      <c r="D781" s="136" t="s">
        <v>160</v>
      </c>
      <c r="E781" s="137" t="s">
        <v>763</v>
      </c>
      <c r="F781" s="138" t="s">
        <v>764</v>
      </c>
      <c r="G781" s="139" t="s">
        <v>215</v>
      </c>
      <c r="H781" s="140">
        <v>14</v>
      </c>
      <c r="I781" s="141"/>
      <c r="J781" s="142">
        <f>ROUND(I781*H781,2)</f>
        <v>0</v>
      </c>
      <c r="K781" s="138" t="s">
        <v>164</v>
      </c>
      <c r="L781" s="32"/>
      <c r="M781" s="143" t="s">
        <v>1</v>
      </c>
      <c r="N781" s="144" t="s">
        <v>45</v>
      </c>
      <c r="P781" s="145">
        <f>O781*H781</f>
        <v>0</v>
      </c>
      <c r="Q781" s="145">
        <v>0</v>
      </c>
      <c r="R781" s="145">
        <f>Q781*H781</f>
        <v>0</v>
      </c>
      <c r="S781" s="145">
        <v>2.2000000000000002</v>
      </c>
      <c r="T781" s="146">
        <f>S781*H781</f>
        <v>30.800000000000004</v>
      </c>
      <c r="AR781" s="147" t="s">
        <v>165</v>
      </c>
      <c r="AT781" s="147" t="s">
        <v>160</v>
      </c>
      <c r="AU781" s="147" t="s">
        <v>90</v>
      </c>
      <c r="AY781" s="17" t="s">
        <v>158</v>
      </c>
      <c r="BE781" s="148">
        <f>IF(N781="základní",J781,0)</f>
        <v>0</v>
      </c>
      <c r="BF781" s="148">
        <f>IF(N781="snížená",J781,0)</f>
        <v>0</v>
      </c>
      <c r="BG781" s="148">
        <f>IF(N781="zákl. přenesená",J781,0)</f>
        <v>0</v>
      </c>
      <c r="BH781" s="148">
        <f>IF(N781="sníž. přenesená",J781,0)</f>
        <v>0</v>
      </c>
      <c r="BI781" s="148">
        <f>IF(N781="nulová",J781,0)</f>
        <v>0</v>
      </c>
      <c r="BJ781" s="17" t="s">
        <v>88</v>
      </c>
      <c r="BK781" s="148">
        <f>ROUND(I781*H781,2)</f>
        <v>0</v>
      </c>
      <c r="BL781" s="17" t="s">
        <v>165</v>
      </c>
      <c r="BM781" s="147" t="s">
        <v>1932</v>
      </c>
    </row>
    <row r="782" spans="2:65" s="1" customFormat="1" ht="29.25">
      <c r="B782" s="32"/>
      <c r="D782" s="149" t="s">
        <v>167</v>
      </c>
      <c r="F782" s="150" t="s">
        <v>766</v>
      </c>
      <c r="I782" s="151"/>
      <c r="L782" s="32"/>
      <c r="M782" s="152"/>
      <c r="T782" s="56"/>
      <c r="AT782" s="17" t="s">
        <v>167</v>
      </c>
      <c r="AU782" s="17" t="s">
        <v>90</v>
      </c>
    </row>
    <row r="783" spans="2:65" s="1" customFormat="1" ht="11.25">
      <c r="B783" s="32"/>
      <c r="D783" s="153" t="s">
        <v>169</v>
      </c>
      <c r="F783" s="154" t="s">
        <v>767</v>
      </c>
      <c r="I783" s="151"/>
      <c r="L783" s="32"/>
      <c r="M783" s="152"/>
      <c r="T783" s="56"/>
      <c r="AT783" s="17" t="s">
        <v>169</v>
      </c>
      <c r="AU783" s="17" t="s">
        <v>90</v>
      </c>
    </row>
    <row r="784" spans="2:65" s="12" customFormat="1" ht="11.25">
      <c r="B784" s="155"/>
      <c r="D784" s="149" t="s">
        <v>171</v>
      </c>
      <c r="E784" s="156" t="s">
        <v>1</v>
      </c>
      <c r="F784" s="157" t="s">
        <v>1591</v>
      </c>
      <c r="H784" s="156" t="s">
        <v>1</v>
      </c>
      <c r="I784" s="158"/>
      <c r="L784" s="155"/>
      <c r="M784" s="159"/>
      <c r="T784" s="160"/>
      <c r="AT784" s="156" t="s">
        <v>171</v>
      </c>
      <c r="AU784" s="156" t="s">
        <v>90</v>
      </c>
      <c r="AV784" s="12" t="s">
        <v>88</v>
      </c>
      <c r="AW784" s="12" t="s">
        <v>36</v>
      </c>
      <c r="AX784" s="12" t="s">
        <v>80</v>
      </c>
      <c r="AY784" s="156" t="s">
        <v>158</v>
      </c>
    </row>
    <row r="785" spans="2:65" s="12" customFormat="1" ht="11.25">
      <c r="B785" s="155"/>
      <c r="D785" s="149" t="s">
        <v>171</v>
      </c>
      <c r="E785" s="156" t="s">
        <v>1</v>
      </c>
      <c r="F785" s="157" t="s">
        <v>1124</v>
      </c>
      <c r="H785" s="156" t="s">
        <v>1</v>
      </c>
      <c r="I785" s="158"/>
      <c r="L785" s="155"/>
      <c r="M785" s="159"/>
      <c r="T785" s="160"/>
      <c r="AT785" s="156" t="s">
        <v>171</v>
      </c>
      <c r="AU785" s="156" t="s">
        <v>90</v>
      </c>
      <c r="AV785" s="12" t="s">
        <v>88</v>
      </c>
      <c r="AW785" s="12" t="s">
        <v>36</v>
      </c>
      <c r="AX785" s="12" t="s">
        <v>80</v>
      </c>
      <c r="AY785" s="156" t="s">
        <v>158</v>
      </c>
    </row>
    <row r="786" spans="2:65" s="13" customFormat="1" ht="11.25">
      <c r="B786" s="161"/>
      <c r="D786" s="149" t="s">
        <v>171</v>
      </c>
      <c r="E786" s="162" t="s">
        <v>1</v>
      </c>
      <c r="F786" s="163" t="s">
        <v>1933</v>
      </c>
      <c r="H786" s="164">
        <v>14</v>
      </c>
      <c r="I786" s="165"/>
      <c r="L786" s="161"/>
      <c r="M786" s="166"/>
      <c r="T786" s="167"/>
      <c r="AT786" s="162" t="s">
        <v>171</v>
      </c>
      <c r="AU786" s="162" t="s">
        <v>90</v>
      </c>
      <c r="AV786" s="13" t="s">
        <v>90</v>
      </c>
      <c r="AW786" s="13" t="s">
        <v>36</v>
      </c>
      <c r="AX786" s="13" t="s">
        <v>80</v>
      </c>
      <c r="AY786" s="162" t="s">
        <v>158</v>
      </c>
    </row>
    <row r="787" spans="2:65" s="14" customFormat="1" ht="11.25">
      <c r="B787" s="168"/>
      <c r="D787" s="149" t="s">
        <v>171</v>
      </c>
      <c r="E787" s="169" t="s">
        <v>1</v>
      </c>
      <c r="F787" s="170" t="s">
        <v>182</v>
      </c>
      <c r="H787" s="171">
        <v>14</v>
      </c>
      <c r="I787" s="172"/>
      <c r="L787" s="168"/>
      <c r="M787" s="173"/>
      <c r="T787" s="174"/>
      <c r="AT787" s="169" t="s">
        <v>171</v>
      </c>
      <c r="AU787" s="169" t="s">
        <v>90</v>
      </c>
      <c r="AV787" s="14" t="s">
        <v>165</v>
      </c>
      <c r="AW787" s="14" t="s">
        <v>36</v>
      </c>
      <c r="AX787" s="14" t="s">
        <v>88</v>
      </c>
      <c r="AY787" s="169" t="s">
        <v>158</v>
      </c>
    </row>
    <row r="788" spans="2:65" s="1" customFormat="1" ht="24.2" customHeight="1">
      <c r="B788" s="32"/>
      <c r="C788" s="136" t="s">
        <v>1934</v>
      </c>
      <c r="D788" s="136" t="s">
        <v>160</v>
      </c>
      <c r="E788" s="137" t="s">
        <v>1935</v>
      </c>
      <c r="F788" s="138" t="s">
        <v>1936</v>
      </c>
      <c r="G788" s="139" t="s">
        <v>176</v>
      </c>
      <c r="H788" s="140">
        <v>78</v>
      </c>
      <c r="I788" s="141"/>
      <c r="J788" s="142">
        <f>ROUND(I788*H788,2)</f>
        <v>0</v>
      </c>
      <c r="K788" s="138" t="s">
        <v>164</v>
      </c>
      <c r="L788" s="32"/>
      <c r="M788" s="143" t="s">
        <v>1</v>
      </c>
      <c r="N788" s="144" t="s">
        <v>45</v>
      </c>
      <c r="P788" s="145">
        <f>O788*H788</f>
        <v>0</v>
      </c>
      <c r="Q788" s="145">
        <v>0</v>
      </c>
      <c r="R788" s="145">
        <f>Q788*H788</f>
        <v>0</v>
      </c>
      <c r="S788" s="145">
        <v>0.16500000000000001</v>
      </c>
      <c r="T788" s="146">
        <f>S788*H788</f>
        <v>12.870000000000001</v>
      </c>
      <c r="AR788" s="147" t="s">
        <v>165</v>
      </c>
      <c r="AT788" s="147" t="s">
        <v>160</v>
      </c>
      <c r="AU788" s="147" t="s">
        <v>90</v>
      </c>
      <c r="AY788" s="17" t="s">
        <v>158</v>
      </c>
      <c r="BE788" s="148">
        <f>IF(N788="základní",J788,0)</f>
        <v>0</v>
      </c>
      <c r="BF788" s="148">
        <f>IF(N788="snížená",J788,0)</f>
        <v>0</v>
      </c>
      <c r="BG788" s="148">
        <f>IF(N788="zákl. přenesená",J788,0)</f>
        <v>0</v>
      </c>
      <c r="BH788" s="148">
        <f>IF(N788="sníž. přenesená",J788,0)</f>
        <v>0</v>
      </c>
      <c r="BI788" s="148">
        <f>IF(N788="nulová",J788,0)</f>
        <v>0</v>
      </c>
      <c r="BJ788" s="17" t="s">
        <v>88</v>
      </c>
      <c r="BK788" s="148">
        <f>ROUND(I788*H788,2)</f>
        <v>0</v>
      </c>
      <c r="BL788" s="17" t="s">
        <v>165</v>
      </c>
      <c r="BM788" s="147" t="s">
        <v>1937</v>
      </c>
    </row>
    <row r="789" spans="2:65" s="1" customFormat="1" ht="19.5">
      <c r="B789" s="32"/>
      <c r="D789" s="149" t="s">
        <v>167</v>
      </c>
      <c r="F789" s="150" t="s">
        <v>1938</v>
      </c>
      <c r="I789" s="151"/>
      <c r="L789" s="32"/>
      <c r="M789" s="152"/>
      <c r="T789" s="56"/>
      <c r="AT789" s="17" t="s">
        <v>167</v>
      </c>
      <c r="AU789" s="17" t="s">
        <v>90</v>
      </c>
    </row>
    <row r="790" spans="2:65" s="1" customFormat="1" ht="11.25">
      <c r="B790" s="32"/>
      <c r="D790" s="153" t="s">
        <v>169</v>
      </c>
      <c r="F790" s="154" t="s">
        <v>1939</v>
      </c>
      <c r="I790" s="151"/>
      <c r="L790" s="32"/>
      <c r="M790" s="152"/>
      <c r="T790" s="56"/>
      <c r="AT790" s="17" t="s">
        <v>169</v>
      </c>
      <c r="AU790" s="17" t="s">
        <v>90</v>
      </c>
    </row>
    <row r="791" spans="2:65" s="12" customFormat="1" ht="11.25">
      <c r="B791" s="155"/>
      <c r="D791" s="149" t="s">
        <v>171</v>
      </c>
      <c r="E791" s="156" t="s">
        <v>1</v>
      </c>
      <c r="F791" s="157" t="s">
        <v>1591</v>
      </c>
      <c r="H791" s="156" t="s">
        <v>1</v>
      </c>
      <c r="I791" s="158"/>
      <c r="L791" s="155"/>
      <c r="M791" s="159"/>
      <c r="T791" s="160"/>
      <c r="AT791" s="156" t="s">
        <v>171</v>
      </c>
      <c r="AU791" s="156" t="s">
        <v>90</v>
      </c>
      <c r="AV791" s="12" t="s">
        <v>88</v>
      </c>
      <c r="AW791" s="12" t="s">
        <v>36</v>
      </c>
      <c r="AX791" s="12" t="s">
        <v>80</v>
      </c>
      <c r="AY791" s="156" t="s">
        <v>158</v>
      </c>
    </row>
    <row r="792" spans="2:65" s="12" customFormat="1" ht="11.25">
      <c r="B792" s="155"/>
      <c r="D792" s="149" t="s">
        <v>171</v>
      </c>
      <c r="E792" s="156" t="s">
        <v>1</v>
      </c>
      <c r="F792" s="157" t="s">
        <v>1940</v>
      </c>
      <c r="H792" s="156" t="s">
        <v>1</v>
      </c>
      <c r="I792" s="158"/>
      <c r="L792" s="155"/>
      <c r="M792" s="159"/>
      <c r="T792" s="160"/>
      <c r="AT792" s="156" t="s">
        <v>171</v>
      </c>
      <c r="AU792" s="156" t="s">
        <v>90</v>
      </c>
      <c r="AV792" s="12" t="s">
        <v>88</v>
      </c>
      <c r="AW792" s="12" t="s">
        <v>36</v>
      </c>
      <c r="AX792" s="12" t="s">
        <v>80</v>
      </c>
      <c r="AY792" s="156" t="s">
        <v>158</v>
      </c>
    </row>
    <row r="793" spans="2:65" s="12" customFormat="1" ht="11.25">
      <c r="B793" s="155"/>
      <c r="D793" s="149" t="s">
        <v>171</v>
      </c>
      <c r="E793" s="156" t="s">
        <v>1</v>
      </c>
      <c r="F793" s="157" t="s">
        <v>1941</v>
      </c>
      <c r="H793" s="156" t="s">
        <v>1</v>
      </c>
      <c r="I793" s="158"/>
      <c r="L793" s="155"/>
      <c r="M793" s="159"/>
      <c r="T793" s="160"/>
      <c r="AT793" s="156" t="s">
        <v>171</v>
      </c>
      <c r="AU793" s="156" t="s">
        <v>90</v>
      </c>
      <c r="AV793" s="12" t="s">
        <v>88</v>
      </c>
      <c r="AW793" s="12" t="s">
        <v>36</v>
      </c>
      <c r="AX793" s="12" t="s">
        <v>80</v>
      </c>
      <c r="AY793" s="156" t="s">
        <v>158</v>
      </c>
    </row>
    <row r="794" spans="2:65" s="13" customFormat="1" ht="11.25">
      <c r="B794" s="161"/>
      <c r="D794" s="149" t="s">
        <v>171</v>
      </c>
      <c r="E794" s="162" t="s">
        <v>1</v>
      </c>
      <c r="F794" s="163" t="s">
        <v>468</v>
      </c>
      <c r="H794" s="164">
        <v>40</v>
      </c>
      <c r="I794" s="165"/>
      <c r="L794" s="161"/>
      <c r="M794" s="166"/>
      <c r="T794" s="167"/>
      <c r="AT794" s="162" t="s">
        <v>171</v>
      </c>
      <c r="AU794" s="162" t="s">
        <v>90</v>
      </c>
      <c r="AV794" s="13" t="s">
        <v>90</v>
      </c>
      <c r="AW794" s="13" t="s">
        <v>36</v>
      </c>
      <c r="AX794" s="13" t="s">
        <v>80</v>
      </c>
      <c r="AY794" s="162" t="s">
        <v>158</v>
      </c>
    </row>
    <row r="795" spans="2:65" s="12" customFormat="1" ht="11.25">
      <c r="B795" s="155"/>
      <c r="D795" s="149" t="s">
        <v>171</v>
      </c>
      <c r="E795" s="156" t="s">
        <v>1</v>
      </c>
      <c r="F795" s="157" t="s">
        <v>1942</v>
      </c>
      <c r="H795" s="156" t="s">
        <v>1</v>
      </c>
      <c r="I795" s="158"/>
      <c r="L795" s="155"/>
      <c r="M795" s="159"/>
      <c r="T795" s="160"/>
      <c r="AT795" s="156" t="s">
        <v>171</v>
      </c>
      <c r="AU795" s="156" t="s">
        <v>90</v>
      </c>
      <c r="AV795" s="12" t="s">
        <v>88</v>
      </c>
      <c r="AW795" s="12" t="s">
        <v>36</v>
      </c>
      <c r="AX795" s="12" t="s">
        <v>80</v>
      </c>
      <c r="AY795" s="156" t="s">
        <v>158</v>
      </c>
    </row>
    <row r="796" spans="2:65" s="12" customFormat="1" ht="11.25">
      <c r="B796" s="155"/>
      <c r="D796" s="149" t="s">
        <v>171</v>
      </c>
      <c r="E796" s="156" t="s">
        <v>1</v>
      </c>
      <c r="F796" s="157" t="s">
        <v>1943</v>
      </c>
      <c r="H796" s="156" t="s">
        <v>1</v>
      </c>
      <c r="I796" s="158"/>
      <c r="L796" s="155"/>
      <c r="M796" s="159"/>
      <c r="T796" s="160"/>
      <c r="AT796" s="156" t="s">
        <v>171</v>
      </c>
      <c r="AU796" s="156" t="s">
        <v>90</v>
      </c>
      <c r="AV796" s="12" t="s">
        <v>88</v>
      </c>
      <c r="AW796" s="12" t="s">
        <v>36</v>
      </c>
      <c r="AX796" s="12" t="s">
        <v>80</v>
      </c>
      <c r="AY796" s="156" t="s">
        <v>158</v>
      </c>
    </row>
    <row r="797" spans="2:65" s="13" customFormat="1" ht="11.25">
      <c r="B797" s="161"/>
      <c r="D797" s="149" t="s">
        <v>171</v>
      </c>
      <c r="E797" s="162" t="s">
        <v>1</v>
      </c>
      <c r="F797" s="163" t="s">
        <v>452</v>
      </c>
      <c r="H797" s="164">
        <v>38</v>
      </c>
      <c r="I797" s="165"/>
      <c r="L797" s="161"/>
      <c r="M797" s="166"/>
      <c r="T797" s="167"/>
      <c r="AT797" s="162" t="s">
        <v>171</v>
      </c>
      <c r="AU797" s="162" t="s">
        <v>90</v>
      </c>
      <c r="AV797" s="13" t="s">
        <v>90</v>
      </c>
      <c r="AW797" s="13" t="s">
        <v>36</v>
      </c>
      <c r="AX797" s="13" t="s">
        <v>80</v>
      </c>
      <c r="AY797" s="162" t="s">
        <v>158</v>
      </c>
    </row>
    <row r="798" spans="2:65" s="14" customFormat="1" ht="11.25">
      <c r="B798" s="168"/>
      <c r="D798" s="149" t="s">
        <v>171</v>
      </c>
      <c r="E798" s="169" t="s">
        <v>1</v>
      </c>
      <c r="F798" s="170" t="s">
        <v>182</v>
      </c>
      <c r="H798" s="171">
        <v>78</v>
      </c>
      <c r="I798" s="172"/>
      <c r="L798" s="168"/>
      <c r="M798" s="173"/>
      <c r="T798" s="174"/>
      <c r="AT798" s="169" t="s">
        <v>171</v>
      </c>
      <c r="AU798" s="169" t="s">
        <v>90</v>
      </c>
      <c r="AV798" s="14" t="s">
        <v>165</v>
      </c>
      <c r="AW798" s="14" t="s">
        <v>36</v>
      </c>
      <c r="AX798" s="14" t="s">
        <v>88</v>
      </c>
      <c r="AY798" s="169" t="s">
        <v>158</v>
      </c>
    </row>
    <row r="799" spans="2:65" s="1" customFormat="1" ht="24.2" customHeight="1">
      <c r="B799" s="32"/>
      <c r="C799" s="136" t="s">
        <v>1944</v>
      </c>
      <c r="D799" s="136" t="s">
        <v>160</v>
      </c>
      <c r="E799" s="137" t="s">
        <v>1945</v>
      </c>
      <c r="F799" s="138" t="s">
        <v>1946</v>
      </c>
      <c r="G799" s="139" t="s">
        <v>717</v>
      </c>
      <c r="H799" s="140">
        <v>111</v>
      </c>
      <c r="I799" s="141"/>
      <c r="J799" s="142">
        <f>ROUND(I799*H799,2)</f>
        <v>0</v>
      </c>
      <c r="K799" s="138" t="s">
        <v>164</v>
      </c>
      <c r="L799" s="32"/>
      <c r="M799" s="143" t="s">
        <v>1</v>
      </c>
      <c r="N799" s="144" t="s">
        <v>45</v>
      </c>
      <c r="P799" s="145">
        <f>O799*H799</f>
        <v>0</v>
      </c>
      <c r="Q799" s="145">
        <v>0</v>
      </c>
      <c r="R799" s="145">
        <f>Q799*H799</f>
        <v>0</v>
      </c>
      <c r="S799" s="145">
        <v>1.98E-3</v>
      </c>
      <c r="T799" s="146">
        <f>S799*H799</f>
        <v>0.21978</v>
      </c>
      <c r="AR799" s="147" t="s">
        <v>165</v>
      </c>
      <c r="AT799" s="147" t="s">
        <v>160</v>
      </c>
      <c r="AU799" s="147" t="s">
        <v>90</v>
      </c>
      <c r="AY799" s="17" t="s">
        <v>158</v>
      </c>
      <c r="BE799" s="148">
        <f>IF(N799="základní",J799,0)</f>
        <v>0</v>
      </c>
      <c r="BF799" s="148">
        <f>IF(N799="snížená",J799,0)</f>
        <v>0</v>
      </c>
      <c r="BG799" s="148">
        <f>IF(N799="zákl. přenesená",J799,0)</f>
        <v>0</v>
      </c>
      <c r="BH799" s="148">
        <f>IF(N799="sníž. přenesená",J799,0)</f>
        <v>0</v>
      </c>
      <c r="BI799" s="148">
        <f>IF(N799="nulová",J799,0)</f>
        <v>0</v>
      </c>
      <c r="BJ799" s="17" t="s">
        <v>88</v>
      </c>
      <c r="BK799" s="148">
        <f>ROUND(I799*H799,2)</f>
        <v>0</v>
      </c>
      <c r="BL799" s="17" t="s">
        <v>165</v>
      </c>
      <c r="BM799" s="147" t="s">
        <v>1947</v>
      </c>
    </row>
    <row r="800" spans="2:65" s="1" customFormat="1" ht="19.5">
      <c r="B800" s="32"/>
      <c r="D800" s="149" t="s">
        <v>167</v>
      </c>
      <c r="F800" s="150" t="s">
        <v>1948</v>
      </c>
      <c r="I800" s="151"/>
      <c r="L800" s="32"/>
      <c r="M800" s="152"/>
      <c r="T800" s="56"/>
      <c r="AT800" s="17" t="s">
        <v>167</v>
      </c>
      <c r="AU800" s="17" t="s">
        <v>90</v>
      </c>
    </row>
    <row r="801" spans="2:65" s="1" customFormat="1" ht="11.25">
      <c r="B801" s="32"/>
      <c r="D801" s="153" t="s">
        <v>169</v>
      </c>
      <c r="F801" s="154" t="s">
        <v>1949</v>
      </c>
      <c r="I801" s="151"/>
      <c r="L801" s="32"/>
      <c r="M801" s="152"/>
      <c r="T801" s="56"/>
      <c r="AT801" s="17" t="s">
        <v>169</v>
      </c>
      <c r="AU801" s="17" t="s">
        <v>90</v>
      </c>
    </row>
    <row r="802" spans="2:65" s="12" customFormat="1" ht="11.25">
      <c r="B802" s="155"/>
      <c r="D802" s="149" t="s">
        <v>171</v>
      </c>
      <c r="E802" s="156" t="s">
        <v>1</v>
      </c>
      <c r="F802" s="157" t="s">
        <v>1591</v>
      </c>
      <c r="H802" s="156" t="s">
        <v>1</v>
      </c>
      <c r="I802" s="158"/>
      <c r="L802" s="155"/>
      <c r="M802" s="159"/>
      <c r="T802" s="160"/>
      <c r="AT802" s="156" t="s">
        <v>171</v>
      </c>
      <c r="AU802" s="156" t="s">
        <v>90</v>
      </c>
      <c r="AV802" s="12" t="s">
        <v>88</v>
      </c>
      <c r="AW802" s="12" t="s">
        <v>36</v>
      </c>
      <c r="AX802" s="12" t="s">
        <v>80</v>
      </c>
      <c r="AY802" s="156" t="s">
        <v>158</v>
      </c>
    </row>
    <row r="803" spans="2:65" s="12" customFormat="1" ht="11.25">
      <c r="B803" s="155"/>
      <c r="D803" s="149" t="s">
        <v>171</v>
      </c>
      <c r="E803" s="156" t="s">
        <v>1</v>
      </c>
      <c r="F803" s="157" t="s">
        <v>1942</v>
      </c>
      <c r="H803" s="156" t="s">
        <v>1</v>
      </c>
      <c r="I803" s="158"/>
      <c r="L803" s="155"/>
      <c r="M803" s="159"/>
      <c r="T803" s="160"/>
      <c r="AT803" s="156" t="s">
        <v>171</v>
      </c>
      <c r="AU803" s="156" t="s">
        <v>90</v>
      </c>
      <c r="AV803" s="12" t="s">
        <v>88</v>
      </c>
      <c r="AW803" s="12" t="s">
        <v>36</v>
      </c>
      <c r="AX803" s="12" t="s">
        <v>80</v>
      </c>
      <c r="AY803" s="156" t="s">
        <v>158</v>
      </c>
    </row>
    <row r="804" spans="2:65" s="13" customFormat="1" ht="11.25">
      <c r="B804" s="161"/>
      <c r="D804" s="149" t="s">
        <v>171</v>
      </c>
      <c r="E804" s="162" t="s">
        <v>1</v>
      </c>
      <c r="F804" s="163" t="s">
        <v>1950</v>
      </c>
      <c r="H804" s="164">
        <v>111</v>
      </c>
      <c r="I804" s="165"/>
      <c r="L804" s="161"/>
      <c r="M804" s="166"/>
      <c r="T804" s="167"/>
      <c r="AT804" s="162" t="s">
        <v>171</v>
      </c>
      <c r="AU804" s="162" t="s">
        <v>90</v>
      </c>
      <c r="AV804" s="13" t="s">
        <v>90</v>
      </c>
      <c r="AW804" s="13" t="s">
        <v>36</v>
      </c>
      <c r="AX804" s="13" t="s">
        <v>80</v>
      </c>
      <c r="AY804" s="162" t="s">
        <v>158</v>
      </c>
    </row>
    <row r="805" spans="2:65" s="14" customFormat="1" ht="11.25">
      <c r="B805" s="168"/>
      <c r="D805" s="149" t="s">
        <v>171</v>
      </c>
      <c r="E805" s="169" t="s">
        <v>1</v>
      </c>
      <c r="F805" s="170" t="s">
        <v>182</v>
      </c>
      <c r="H805" s="171">
        <v>111</v>
      </c>
      <c r="I805" s="172"/>
      <c r="L805" s="168"/>
      <c r="M805" s="173"/>
      <c r="T805" s="174"/>
      <c r="AT805" s="169" t="s">
        <v>171</v>
      </c>
      <c r="AU805" s="169" t="s">
        <v>90</v>
      </c>
      <c r="AV805" s="14" t="s">
        <v>165</v>
      </c>
      <c r="AW805" s="14" t="s">
        <v>36</v>
      </c>
      <c r="AX805" s="14" t="s">
        <v>88</v>
      </c>
      <c r="AY805" s="169" t="s">
        <v>158</v>
      </c>
    </row>
    <row r="806" spans="2:65" s="1" customFormat="1" ht="16.5" customHeight="1">
      <c r="B806" s="32"/>
      <c r="C806" s="136" t="s">
        <v>1951</v>
      </c>
      <c r="D806" s="136" t="s">
        <v>160</v>
      </c>
      <c r="E806" s="137" t="s">
        <v>1952</v>
      </c>
      <c r="F806" s="138" t="s">
        <v>1953</v>
      </c>
      <c r="G806" s="139" t="s">
        <v>717</v>
      </c>
      <c r="H806" s="140">
        <v>116</v>
      </c>
      <c r="I806" s="141"/>
      <c r="J806" s="142">
        <f>ROUND(I806*H806,2)</f>
        <v>0</v>
      </c>
      <c r="K806" s="138" t="s">
        <v>743</v>
      </c>
      <c r="L806" s="32"/>
      <c r="M806" s="143" t="s">
        <v>1</v>
      </c>
      <c r="N806" s="144" t="s">
        <v>45</v>
      </c>
      <c r="P806" s="145">
        <f>O806*H806</f>
        <v>0</v>
      </c>
      <c r="Q806" s="145">
        <v>0</v>
      </c>
      <c r="R806" s="145">
        <f>Q806*H806</f>
        <v>0</v>
      </c>
      <c r="S806" s="145">
        <v>1.23E-2</v>
      </c>
      <c r="T806" s="146">
        <f>S806*H806</f>
        <v>1.4268000000000001</v>
      </c>
      <c r="AR806" s="147" t="s">
        <v>165</v>
      </c>
      <c r="AT806" s="147" t="s">
        <v>160</v>
      </c>
      <c r="AU806" s="147" t="s">
        <v>90</v>
      </c>
      <c r="AY806" s="17" t="s">
        <v>158</v>
      </c>
      <c r="BE806" s="148">
        <f>IF(N806="základní",J806,0)</f>
        <v>0</v>
      </c>
      <c r="BF806" s="148">
        <f>IF(N806="snížená",J806,0)</f>
        <v>0</v>
      </c>
      <c r="BG806" s="148">
        <f>IF(N806="zákl. přenesená",J806,0)</f>
        <v>0</v>
      </c>
      <c r="BH806" s="148">
        <f>IF(N806="sníž. přenesená",J806,0)</f>
        <v>0</v>
      </c>
      <c r="BI806" s="148">
        <f>IF(N806="nulová",J806,0)</f>
        <v>0</v>
      </c>
      <c r="BJ806" s="17" t="s">
        <v>88</v>
      </c>
      <c r="BK806" s="148">
        <f>ROUND(I806*H806,2)</f>
        <v>0</v>
      </c>
      <c r="BL806" s="17" t="s">
        <v>165</v>
      </c>
      <c r="BM806" s="147" t="s">
        <v>1954</v>
      </c>
    </row>
    <row r="807" spans="2:65" s="12" customFormat="1" ht="11.25">
      <c r="B807" s="155"/>
      <c r="D807" s="149" t="s">
        <v>171</v>
      </c>
      <c r="E807" s="156" t="s">
        <v>1</v>
      </c>
      <c r="F807" s="157" t="s">
        <v>1591</v>
      </c>
      <c r="H807" s="156" t="s">
        <v>1</v>
      </c>
      <c r="I807" s="158"/>
      <c r="L807" s="155"/>
      <c r="M807" s="159"/>
      <c r="T807" s="160"/>
      <c r="AT807" s="156" t="s">
        <v>171</v>
      </c>
      <c r="AU807" s="156" t="s">
        <v>90</v>
      </c>
      <c r="AV807" s="12" t="s">
        <v>88</v>
      </c>
      <c r="AW807" s="12" t="s">
        <v>36</v>
      </c>
      <c r="AX807" s="12" t="s">
        <v>80</v>
      </c>
      <c r="AY807" s="156" t="s">
        <v>158</v>
      </c>
    </row>
    <row r="808" spans="2:65" s="12" customFormat="1" ht="11.25">
      <c r="B808" s="155"/>
      <c r="D808" s="149" t="s">
        <v>171</v>
      </c>
      <c r="E808" s="156" t="s">
        <v>1</v>
      </c>
      <c r="F808" s="157" t="s">
        <v>1940</v>
      </c>
      <c r="H808" s="156" t="s">
        <v>1</v>
      </c>
      <c r="I808" s="158"/>
      <c r="L808" s="155"/>
      <c r="M808" s="159"/>
      <c r="T808" s="160"/>
      <c r="AT808" s="156" t="s">
        <v>171</v>
      </c>
      <c r="AU808" s="156" t="s">
        <v>90</v>
      </c>
      <c r="AV808" s="12" t="s">
        <v>88</v>
      </c>
      <c r="AW808" s="12" t="s">
        <v>36</v>
      </c>
      <c r="AX808" s="12" t="s">
        <v>80</v>
      </c>
      <c r="AY808" s="156" t="s">
        <v>158</v>
      </c>
    </row>
    <row r="809" spans="2:65" s="13" customFormat="1" ht="11.25">
      <c r="B809" s="161"/>
      <c r="D809" s="149" t="s">
        <v>171</v>
      </c>
      <c r="E809" s="162" t="s">
        <v>1</v>
      </c>
      <c r="F809" s="163" t="s">
        <v>1955</v>
      </c>
      <c r="H809" s="164">
        <v>116</v>
      </c>
      <c r="I809" s="165"/>
      <c r="L809" s="161"/>
      <c r="M809" s="166"/>
      <c r="T809" s="167"/>
      <c r="AT809" s="162" t="s">
        <v>171</v>
      </c>
      <c r="AU809" s="162" t="s">
        <v>90</v>
      </c>
      <c r="AV809" s="13" t="s">
        <v>90</v>
      </c>
      <c r="AW809" s="13" t="s">
        <v>36</v>
      </c>
      <c r="AX809" s="13" t="s">
        <v>80</v>
      </c>
      <c r="AY809" s="162" t="s">
        <v>158</v>
      </c>
    </row>
    <row r="810" spans="2:65" s="14" customFormat="1" ht="11.25">
      <c r="B810" s="168"/>
      <c r="D810" s="149" t="s">
        <v>171</v>
      </c>
      <c r="E810" s="169" t="s">
        <v>1</v>
      </c>
      <c r="F810" s="170" t="s">
        <v>182</v>
      </c>
      <c r="H810" s="171">
        <v>116</v>
      </c>
      <c r="I810" s="172"/>
      <c r="L810" s="168"/>
      <c r="M810" s="173"/>
      <c r="T810" s="174"/>
      <c r="AT810" s="169" t="s">
        <v>171</v>
      </c>
      <c r="AU810" s="169" t="s">
        <v>90</v>
      </c>
      <c r="AV810" s="14" t="s">
        <v>165</v>
      </c>
      <c r="AW810" s="14" t="s">
        <v>36</v>
      </c>
      <c r="AX810" s="14" t="s">
        <v>88</v>
      </c>
      <c r="AY810" s="169" t="s">
        <v>158</v>
      </c>
    </row>
    <row r="811" spans="2:65" s="1" customFormat="1" ht="24.2" customHeight="1">
      <c r="B811" s="32"/>
      <c r="C811" s="136" t="s">
        <v>1956</v>
      </c>
      <c r="D811" s="136" t="s">
        <v>160</v>
      </c>
      <c r="E811" s="137" t="s">
        <v>1957</v>
      </c>
      <c r="F811" s="138" t="s">
        <v>1958</v>
      </c>
      <c r="G811" s="139" t="s">
        <v>269</v>
      </c>
      <c r="H811" s="140">
        <v>1</v>
      </c>
      <c r="I811" s="141"/>
      <c r="J811" s="142">
        <f>ROUND(I811*H811,2)</f>
        <v>0</v>
      </c>
      <c r="K811" s="138" t="s">
        <v>743</v>
      </c>
      <c r="L811" s="32"/>
      <c r="M811" s="143" t="s">
        <v>1</v>
      </c>
      <c r="N811" s="144" t="s">
        <v>45</v>
      </c>
      <c r="P811" s="145">
        <f>O811*H811</f>
        <v>0</v>
      </c>
      <c r="Q811" s="145">
        <v>0</v>
      </c>
      <c r="R811" s="145">
        <f>Q811*H811</f>
        <v>0</v>
      </c>
      <c r="S811" s="145">
        <v>0</v>
      </c>
      <c r="T811" s="146">
        <f>S811*H811</f>
        <v>0</v>
      </c>
      <c r="AR811" s="147" t="s">
        <v>165</v>
      </c>
      <c r="AT811" s="147" t="s">
        <v>160</v>
      </c>
      <c r="AU811" s="147" t="s">
        <v>90</v>
      </c>
      <c r="AY811" s="17" t="s">
        <v>158</v>
      </c>
      <c r="BE811" s="148">
        <f>IF(N811="základní",J811,0)</f>
        <v>0</v>
      </c>
      <c r="BF811" s="148">
        <f>IF(N811="snížená",J811,0)</f>
        <v>0</v>
      </c>
      <c r="BG811" s="148">
        <f>IF(N811="zákl. přenesená",J811,0)</f>
        <v>0</v>
      </c>
      <c r="BH811" s="148">
        <f>IF(N811="sníž. přenesená",J811,0)</f>
        <v>0</v>
      </c>
      <c r="BI811" s="148">
        <f>IF(N811="nulová",J811,0)</f>
        <v>0</v>
      </c>
      <c r="BJ811" s="17" t="s">
        <v>88</v>
      </c>
      <c r="BK811" s="148">
        <f>ROUND(I811*H811,2)</f>
        <v>0</v>
      </c>
      <c r="BL811" s="17" t="s">
        <v>165</v>
      </c>
      <c r="BM811" s="147" t="s">
        <v>1959</v>
      </c>
    </row>
    <row r="812" spans="2:65" s="12" customFormat="1" ht="11.25">
      <c r="B812" s="155"/>
      <c r="D812" s="149" t="s">
        <v>171</v>
      </c>
      <c r="E812" s="156" t="s">
        <v>1</v>
      </c>
      <c r="F812" s="157" t="s">
        <v>1591</v>
      </c>
      <c r="H812" s="156" t="s">
        <v>1</v>
      </c>
      <c r="I812" s="158"/>
      <c r="L812" s="155"/>
      <c r="M812" s="159"/>
      <c r="T812" s="160"/>
      <c r="AT812" s="156" t="s">
        <v>171</v>
      </c>
      <c r="AU812" s="156" t="s">
        <v>90</v>
      </c>
      <c r="AV812" s="12" t="s">
        <v>88</v>
      </c>
      <c r="AW812" s="12" t="s">
        <v>36</v>
      </c>
      <c r="AX812" s="12" t="s">
        <v>80</v>
      </c>
      <c r="AY812" s="156" t="s">
        <v>158</v>
      </c>
    </row>
    <row r="813" spans="2:65" s="13" customFormat="1" ht="11.25">
      <c r="B813" s="161"/>
      <c r="D813" s="149" t="s">
        <v>171</v>
      </c>
      <c r="E813" s="162" t="s">
        <v>1</v>
      </c>
      <c r="F813" s="163" t="s">
        <v>88</v>
      </c>
      <c r="H813" s="164">
        <v>1</v>
      </c>
      <c r="I813" s="165"/>
      <c r="L813" s="161"/>
      <c r="M813" s="166"/>
      <c r="T813" s="167"/>
      <c r="AT813" s="162" t="s">
        <v>171</v>
      </c>
      <c r="AU813" s="162" t="s">
        <v>90</v>
      </c>
      <c r="AV813" s="13" t="s">
        <v>90</v>
      </c>
      <c r="AW813" s="13" t="s">
        <v>36</v>
      </c>
      <c r="AX813" s="13" t="s">
        <v>88</v>
      </c>
      <c r="AY813" s="162" t="s">
        <v>158</v>
      </c>
    </row>
    <row r="814" spans="2:65" s="11" customFormat="1" ht="22.9" customHeight="1">
      <c r="B814" s="124"/>
      <c r="D814" s="125" t="s">
        <v>79</v>
      </c>
      <c r="E814" s="134" t="s">
        <v>770</v>
      </c>
      <c r="F814" s="134" t="s">
        <v>771</v>
      </c>
      <c r="I814" s="127"/>
      <c r="J814" s="135">
        <f>BK814</f>
        <v>0</v>
      </c>
      <c r="L814" s="124"/>
      <c r="M814" s="129"/>
      <c r="P814" s="130">
        <f>SUM(P815:P846)</f>
        <v>0</v>
      </c>
      <c r="R814" s="130">
        <f>SUM(R815:R846)</f>
        <v>0</v>
      </c>
      <c r="T814" s="131">
        <f>SUM(T815:T846)</f>
        <v>0</v>
      </c>
      <c r="AR814" s="125" t="s">
        <v>88</v>
      </c>
      <c r="AT814" s="132" t="s">
        <v>79</v>
      </c>
      <c r="AU814" s="132" t="s">
        <v>88</v>
      </c>
      <c r="AY814" s="125" t="s">
        <v>158</v>
      </c>
      <c r="BK814" s="133">
        <f>SUM(BK815:BK846)</f>
        <v>0</v>
      </c>
    </row>
    <row r="815" spans="2:65" s="1" customFormat="1" ht="16.5" customHeight="1">
      <c r="B815" s="32"/>
      <c r="C815" s="136" t="s">
        <v>1960</v>
      </c>
      <c r="D815" s="136" t="s">
        <v>160</v>
      </c>
      <c r="E815" s="137" t="s">
        <v>1140</v>
      </c>
      <c r="F815" s="138" t="s">
        <v>1141</v>
      </c>
      <c r="G815" s="139" t="s">
        <v>339</v>
      </c>
      <c r="H815" s="140">
        <v>1.8180000000000001</v>
      </c>
      <c r="I815" s="141"/>
      <c r="J815" s="142">
        <f>ROUND(I815*H815,2)</f>
        <v>0</v>
      </c>
      <c r="K815" s="138" t="s">
        <v>270</v>
      </c>
      <c r="L815" s="32"/>
      <c r="M815" s="143" t="s">
        <v>1</v>
      </c>
      <c r="N815" s="144" t="s">
        <v>45</v>
      </c>
      <c r="P815" s="145">
        <f>O815*H815</f>
        <v>0</v>
      </c>
      <c r="Q815" s="145">
        <v>0</v>
      </c>
      <c r="R815" s="145">
        <f>Q815*H815</f>
        <v>0</v>
      </c>
      <c r="S815" s="145">
        <v>0</v>
      </c>
      <c r="T815" s="146">
        <f>S815*H815</f>
        <v>0</v>
      </c>
      <c r="AR815" s="147" t="s">
        <v>165</v>
      </c>
      <c r="AT815" s="147" t="s">
        <v>160</v>
      </c>
      <c r="AU815" s="147" t="s">
        <v>90</v>
      </c>
      <c r="AY815" s="17" t="s">
        <v>158</v>
      </c>
      <c r="BE815" s="148">
        <f>IF(N815="základní",J815,0)</f>
        <v>0</v>
      </c>
      <c r="BF815" s="148">
        <f>IF(N815="snížená",J815,0)</f>
        <v>0</v>
      </c>
      <c r="BG815" s="148">
        <f>IF(N815="zákl. přenesená",J815,0)</f>
        <v>0</v>
      </c>
      <c r="BH815" s="148">
        <f>IF(N815="sníž. přenesená",J815,0)</f>
        <v>0</v>
      </c>
      <c r="BI815" s="148">
        <f>IF(N815="nulová",J815,0)</f>
        <v>0</v>
      </c>
      <c r="BJ815" s="17" t="s">
        <v>88</v>
      </c>
      <c r="BK815" s="148">
        <f>ROUND(I815*H815,2)</f>
        <v>0</v>
      </c>
      <c r="BL815" s="17" t="s">
        <v>165</v>
      </c>
      <c r="BM815" s="147" t="s">
        <v>1961</v>
      </c>
    </row>
    <row r="816" spans="2:65" s="1" customFormat="1" ht="19.5">
      <c r="B816" s="32"/>
      <c r="D816" s="149" t="s">
        <v>195</v>
      </c>
      <c r="F816" s="175" t="s">
        <v>219</v>
      </c>
      <c r="I816" s="151"/>
      <c r="L816" s="32"/>
      <c r="M816" s="152"/>
      <c r="T816" s="56"/>
      <c r="AT816" s="17" t="s">
        <v>195</v>
      </c>
      <c r="AU816" s="17" t="s">
        <v>90</v>
      </c>
    </row>
    <row r="817" spans="2:65" s="13" customFormat="1" ht="11.25">
      <c r="B817" s="161"/>
      <c r="D817" s="149" t="s">
        <v>171</v>
      </c>
      <c r="E817" s="162" t="s">
        <v>1</v>
      </c>
      <c r="F817" s="163" t="s">
        <v>1962</v>
      </c>
      <c r="H817" s="164">
        <v>0.22</v>
      </c>
      <c r="I817" s="165"/>
      <c r="L817" s="161"/>
      <c r="M817" s="166"/>
      <c r="T817" s="167"/>
      <c r="AT817" s="162" t="s">
        <v>171</v>
      </c>
      <c r="AU817" s="162" t="s">
        <v>90</v>
      </c>
      <c r="AV817" s="13" t="s">
        <v>90</v>
      </c>
      <c r="AW817" s="13" t="s">
        <v>36</v>
      </c>
      <c r="AX817" s="13" t="s">
        <v>80</v>
      </c>
      <c r="AY817" s="162" t="s">
        <v>158</v>
      </c>
    </row>
    <row r="818" spans="2:65" s="13" customFormat="1" ht="11.25">
      <c r="B818" s="161"/>
      <c r="D818" s="149" t="s">
        <v>171</v>
      </c>
      <c r="E818" s="162" t="s">
        <v>1</v>
      </c>
      <c r="F818" s="163" t="s">
        <v>1963</v>
      </c>
      <c r="H818" s="164">
        <v>1.427</v>
      </c>
      <c r="I818" s="165"/>
      <c r="L818" s="161"/>
      <c r="M818" s="166"/>
      <c r="T818" s="167"/>
      <c r="AT818" s="162" t="s">
        <v>171</v>
      </c>
      <c r="AU818" s="162" t="s">
        <v>90</v>
      </c>
      <c r="AV818" s="13" t="s">
        <v>90</v>
      </c>
      <c r="AW818" s="13" t="s">
        <v>36</v>
      </c>
      <c r="AX818" s="13" t="s">
        <v>80</v>
      </c>
      <c r="AY818" s="162" t="s">
        <v>158</v>
      </c>
    </row>
    <row r="819" spans="2:65" s="13" customFormat="1" ht="11.25">
      <c r="B819" s="161"/>
      <c r="D819" s="149" t="s">
        <v>171</v>
      </c>
      <c r="E819" s="162" t="s">
        <v>1</v>
      </c>
      <c r="F819" s="163" t="s">
        <v>1964</v>
      </c>
      <c r="H819" s="164">
        <v>0.08</v>
      </c>
      <c r="I819" s="165"/>
      <c r="L819" s="161"/>
      <c r="M819" s="166"/>
      <c r="T819" s="167"/>
      <c r="AT819" s="162" t="s">
        <v>171</v>
      </c>
      <c r="AU819" s="162" t="s">
        <v>90</v>
      </c>
      <c r="AV819" s="13" t="s">
        <v>90</v>
      </c>
      <c r="AW819" s="13" t="s">
        <v>36</v>
      </c>
      <c r="AX819" s="13" t="s">
        <v>80</v>
      </c>
      <c r="AY819" s="162" t="s">
        <v>158</v>
      </c>
    </row>
    <row r="820" spans="2:65" s="13" customFormat="1" ht="11.25">
      <c r="B820" s="161"/>
      <c r="D820" s="149" t="s">
        <v>171</v>
      </c>
      <c r="E820" s="162" t="s">
        <v>1</v>
      </c>
      <c r="F820" s="163" t="s">
        <v>1965</v>
      </c>
      <c r="H820" s="164">
        <v>9.0999999999999998E-2</v>
      </c>
      <c r="I820" s="165"/>
      <c r="L820" s="161"/>
      <c r="M820" s="166"/>
      <c r="T820" s="167"/>
      <c r="AT820" s="162" t="s">
        <v>171</v>
      </c>
      <c r="AU820" s="162" t="s">
        <v>90</v>
      </c>
      <c r="AV820" s="13" t="s">
        <v>90</v>
      </c>
      <c r="AW820" s="13" t="s">
        <v>36</v>
      </c>
      <c r="AX820" s="13" t="s">
        <v>80</v>
      </c>
      <c r="AY820" s="162" t="s">
        <v>158</v>
      </c>
    </row>
    <row r="821" spans="2:65" s="14" customFormat="1" ht="11.25">
      <c r="B821" s="168"/>
      <c r="D821" s="149" t="s">
        <v>171</v>
      </c>
      <c r="E821" s="169" t="s">
        <v>1</v>
      </c>
      <c r="F821" s="170" t="s">
        <v>182</v>
      </c>
      <c r="H821" s="171">
        <v>1.8180000000000001</v>
      </c>
      <c r="I821" s="172"/>
      <c r="L821" s="168"/>
      <c r="M821" s="173"/>
      <c r="T821" s="174"/>
      <c r="AT821" s="169" t="s">
        <v>171</v>
      </c>
      <c r="AU821" s="169" t="s">
        <v>90</v>
      </c>
      <c r="AV821" s="14" t="s">
        <v>165</v>
      </c>
      <c r="AW821" s="14" t="s">
        <v>36</v>
      </c>
      <c r="AX821" s="14" t="s">
        <v>88</v>
      </c>
      <c r="AY821" s="169" t="s">
        <v>158</v>
      </c>
    </row>
    <row r="822" spans="2:65" s="1" customFormat="1" ht="24.2" customHeight="1">
      <c r="B822" s="32"/>
      <c r="C822" s="136" t="s">
        <v>1966</v>
      </c>
      <c r="D822" s="136" t="s">
        <v>160</v>
      </c>
      <c r="E822" s="137" t="s">
        <v>783</v>
      </c>
      <c r="F822" s="138" t="s">
        <v>784</v>
      </c>
      <c r="G822" s="139" t="s">
        <v>339</v>
      </c>
      <c r="H822" s="140">
        <v>148.37</v>
      </c>
      <c r="I822" s="141"/>
      <c r="J822" s="142">
        <f>ROUND(I822*H822,2)</f>
        <v>0</v>
      </c>
      <c r="K822" s="138" t="s">
        <v>164</v>
      </c>
      <c r="L822" s="32"/>
      <c r="M822" s="143" t="s">
        <v>1</v>
      </c>
      <c r="N822" s="144" t="s">
        <v>45</v>
      </c>
      <c r="P822" s="145">
        <f>O822*H822</f>
        <v>0</v>
      </c>
      <c r="Q822" s="145">
        <v>0</v>
      </c>
      <c r="R822" s="145">
        <f>Q822*H822</f>
        <v>0</v>
      </c>
      <c r="S822" s="145">
        <v>0</v>
      </c>
      <c r="T822" s="146">
        <f>S822*H822</f>
        <v>0</v>
      </c>
      <c r="AR822" s="147" t="s">
        <v>165</v>
      </c>
      <c r="AT822" s="147" t="s">
        <v>160</v>
      </c>
      <c r="AU822" s="147" t="s">
        <v>90</v>
      </c>
      <c r="AY822" s="17" t="s">
        <v>158</v>
      </c>
      <c r="BE822" s="148">
        <f>IF(N822="základní",J822,0)</f>
        <v>0</v>
      </c>
      <c r="BF822" s="148">
        <f>IF(N822="snížená",J822,0)</f>
        <v>0</v>
      </c>
      <c r="BG822" s="148">
        <f>IF(N822="zákl. přenesená",J822,0)</f>
        <v>0</v>
      </c>
      <c r="BH822" s="148">
        <f>IF(N822="sníž. přenesená",J822,0)</f>
        <v>0</v>
      </c>
      <c r="BI822" s="148">
        <f>IF(N822="nulová",J822,0)</f>
        <v>0</v>
      </c>
      <c r="BJ822" s="17" t="s">
        <v>88</v>
      </c>
      <c r="BK822" s="148">
        <f>ROUND(I822*H822,2)</f>
        <v>0</v>
      </c>
      <c r="BL822" s="17" t="s">
        <v>165</v>
      </c>
      <c r="BM822" s="147" t="s">
        <v>1967</v>
      </c>
    </row>
    <row r="823" spans="2:65" s="1" customFormat="1" ht="19.5">
      <c r="B823" s="32"/>
      <c r="D823" s="149" t="s">
        <v>167</v>
      </c>
      <c r="F823" s="150" t="s">
        <v>786</v>
      </c>
      <c r="I823" s="151"/>
      <c r="L823" s="32"/>
      <c r="M823" s="152"/>
      <c r="T823" s="56"/>
      <c r="AT823" s="17" t="s">
        <v>167</v>
      </c>
      <c r="AU823" s="17" t="s">
        <v>90</v>
      </c>
    </row>
    <row r="824" spans="2:65" s="1" customFormat="1" ht="11.25">
      <c r="B824" s="32"/>
      <c r="D824" s="153" t="s">
        <v>169</v>
      </c>
      <c r="F824" s="154" t="s">
        <v>787</v>
      </c>
      <c r="I824" s="151"/>
      <c r="L824" s="32"/>
      <c r="M824" s="152"/>
      <c r="T824" s="56"/>
      <c r="AT824" s="17" t="s">
        <v>169</v>
      </c>
      <c r="AU824" s="17" t="s">
        <v>90</v>
      </c>
    </row>
    <row r="825" spans="2:65" s="1" customFormat="1" ht="19.5">
      <c r="B825" s="32"/>
      <c r="D825" s="149" t="s">
        <v>195</v>
      </c>
      <c r="F825" s="175" t="s">
        <v>219</v>
      </c>
      <c r="I825" s="151"/>
      <c r="L825" s="32"/>
      <c r="M825" s="152"/>
      <c r="T825" s="56"/>
      <c r="AT825" s="17" t="s">
        <v>195</v>
      </c>
      <c r="AU825" s="17" t="s">
        <v>90</v>
      </c>
    </row>
    <row r="826" spans="2:65" s="12" customFormat="1" ht="11.25">
      <c r="B826" s="155"/>
      <c r="D826" s="149" t="s">
        <v>171</v>
      </c>
      <c r="E826" s="156" t="s">
        <v>1</v>
      </c>
      <c r="F826" s="157" t="s">
        <v>788</v>
      </c>
      <c r="H826" s="156" t="s">
        <v>1</v>
      </c>
      <c r="I826" s="158"/>
      <c r="L826" s="155"/>
      <c r="M826" s="159"/>
      <c r="T826" s="160"/>
      <c r="AT826" s="156" t="s">
        <v>171</v>
      </c>
      <c r="AU826" s="156" t="s">
        <v>90</v>
      </c>
      <c r="AV826" s="12" t="s">
        <v>88</v>
      </c>
      <c r="AW826" s="12" t="s">
        <v>36</v>
      </c>
      <c r="AX826" s="12" t="s">
        <v>80</v>
      </c>
      <c r="AY826" s="156" t="s">
        <v>158</v>
      </c>
    </row>
    <row r="827" spans="2:65" s="13" customFormat="1" ht="11.25">
      <c r="B827" s="161"/>
      <c r="D827" s="149" t="s">
        <v>171</v>
      </c>
      <c r="E827" s="162" t="s">
        <v>1</v>
      </c>
      <c r="F827" s="163" t="s">
        <v>1968</v>
      </c>
      <c r="H827" s="164">
        <v>72.209999999999994</v>
      </c>
      <c r="I827" s="165"/>
      <c r="L827" s="161"/>
      <c r="M827" s="166"/>
      <c r="T827" s="167"/>
      <c r="AT827" s="162" t="s">
        <v>171</v>
      </c>
      <c r="AU827" s="162" t="s">
        <v>90</v>
      </c>
      <c r="AV827" s="13" t="s">
        <v>90</v>
      </c>
      <c r="AW827" s="13" t="s">
        <v>36</v>
      </c>
      <c r="AX827" s="13" t="s">
        <v>80</v>
      </c>
      <c r="AY827" s="162" t="s">
        <v>158</v>
      </c>
    </row>
    <row r="828" spans="2:65" s="12" customFormat="1" ht="11.25">
      <c r="B828" s="155"/>
      <c r="D828" s="149" t="s">
        <v>171</v>
      </c>
      <c r="E828" s="156" t="s">
        <v>1</v>
      </c>
      <c r="F828" s="157" t="s">
        <v>1422</v>
      </c>
      <c r="H828" s="156" t="s">
        <v>1</v>
      </c>
      <c r="I828" s="158"/>
      <c r="L828" s="155"/>
      <c r="M828" s="159"/>
      <c r="T828" s="160"/>
      <c r="AT828" s="156" t="s">
        <v>171</v>
      </c>
      <c r="AU828" s="156" t="s">
        <v>90</v>
      </c>
      <c r="AV828" s="12" t="s">
        <v>88</v>
      </c>
      <c r="AW828" s="12" t="s">
        <v>36</v>
      </c>
      <c r="AX828" s="12" t="s">
        <v>80</v>
      </c>
      <c r="AY828" s="156" t="s">
        <v>158</v>
      </c>
    </row>
    <row r="829" spans="2:65" s="13" customFormat="1" ht="11.25">
      <c r="B829" s="161"/>
      <c r="D829" s="149" t="s">
        <v>171</v>
      </c>
      <c r="E829" s="162" t="s">
        <v>1</v>
      </c>
      <c r="F829" s="163" t="s">
        <v>1969</v>
      </c>
      <c r="H829" s="164">
        <v>44</v>
      </c>
      <c r="I829" s="165"/>
      <c r="L829" s="161"/>
      <c r="M829" s="166"/>
      <c r="T829" s="167"/>
      <c r="AT829" s="162" t="s">
        <v>171</v>
      </c>
      <c r="AU829" s="162" t="s">
        <v>90</v>
      </c>
      <c r="AV829" s="13" t="s">
        <v>90</v>
      </c>
      <c r="AW829" s="13" t="s">
        <v>36</v>
      </c>
      <c r="AX829" s="13" t="s">
        <v>80</v>
      </c>
      <c r="AY829" s="162" t="s">
        <v>158</v>
      </c>
    </row>
    <row r="830" spans="2:65" s="12" customFormat="1" ht="11.25">
      <c r="B830" s="155"/>
      <c r="D830" s="149" t="s">
        <v>171</v>
      </c>
      <c r="E830" s="156" t="s">
        <v>1</v>
      </c>
      <c r="F830" s="157" t="s">
        <v>1970</v>
      </c>
      <c r="H830" s="156" t="s">
        <v>1</v>
      </c>
      <c r="I830" s="158"/>
      <c r="L830" s="155"/>
      <c r="M830" s="159"/>
      <c r="T830" s="160"/>
      <c r="AT830" s="156" t="s">
        <v>171</v>
      </c>
      <c r="AU830" s="156" t="s">
        <v>90</v>
      </c>
      <c r="AV830" s="12" t="s">
        <v>88</v>
      </c>
      <c r="AW830" s="12" t="s">
        <v>36</v>
      </c>
      <c r="AX830" s="12" t="s">
        <v>80</v>
      </c>
      <c r="AY830" s="156" t="s">
        <v>158</v>
      </c>
    </row>
    <row r="831" spans="2:65" s="13" customFormat="1" ht="22.5">
      <c r="B831" s="161"/>
      <c r="D831" s="149" t="s">
        <v>171</v>
      </c>
      <c r="E831" s="162" t="s">
        <v>1</v>
      </c>
      <c r="F831" s="163" t="s">
        <v>1971</v>
      </c>
      <c r="H831" s="164">
        <v>32.159999999999997</v>
      </c>
      <c r="I831" s="165"/>
      <c r="L831" s="161"/>
      <c r="M831" s="166"/>
      <c r="T831" s="167"/>
      <c r="AT831" s="162" t="s">
        <v>171</v>
      </c>
      <c r="AU831" s="162" t="s">
        <v>90</v>
      </c>
      <c r="AV831" s="13" t="s">
        <v>90</v>
      </c>
      <c r="AW831" s="13" t="s">
        <v>36</v>
      </c>
      <c r="AX831" s="13" t="s">
        <v>80</v>
      </c>
      <c r="AY831" s="162" t="s">
        <v>158</v>
      </c>
    </row>
    <row r="832" spans="2:65" s="14" customFormat="1" ht="11.25">
      <c r="B832" s="168"/>
      <c r="D832" s="149" t="s">
        <v>171</v>
      </c>
      <c r="E832" s="169" t="s">
        <v>1</v>
      </c>
      <c r="F832" s="170" t="s">
        <v>182</v>
      </c>
      <c r="H832" s="171">
        <v>148.37</v>
      </c>
      <c r="I832" s="172"/>
      <c r="L832" s="168"/>
      <c r="M832" s="173"/>
      <c r="T832" s="174"/>
      <c r="AT832" s="169" t="s">
        <v>171</v>
      </c>
      <c r="AU832" s="169" t="s">
        <v>90</v>
      </c>
      <c r="AV832" s="14" t="s">
        <v>165</v>
      </c>
      <c r="AW832" s="14" t="s">
        <v>36</v>
      </c>
      <c r="AX832" s="14" t="s">
        <v>88</v>
      </c>
      <c r="AY832" s="169" t="s">
        <v>158</v>
      </c>
    </row>
    <row r="833" spans="2:65" s="1" customFormat="1" ht="33" customHeight="1">
      <c r="B833" s="32"/>
      <c r="C833" s="136" t="s">
        <v>1972</v>
      </c>
      <c r="D833" s="136" t="s">
        <v>160</v>
      </c>
      <c r="E833" s="137" t="s">
        <v>773</v>
      </c>
      <c r="F833" s="138" t="s">
        <v>774</v>
      </c>
      <c r="G833" s="139" t="s">
        <v>339</v>
      </c>
      <c r="H833" s="140">
        <v>58.5</v>
      </c>
      <c r="I833" s="141"/>
      <c r="J833" s="142">
        <f>ROUND(I833*H833,2)</f>
        <v>0</v>
      </c>
      <c r="K833" s="138" t="s">
        <v>270</v>
      </c>
      <c r="L833" s="32"/>
      <c r="M833" s="143" t="s">
        <v>1</v>
      </c>
      <c r="N833" s="144" t="s">
        <v>45</v>
      </c>
      <c r="P833" s="145">
        <f>O833*H833</f>
        <v>0</v>
      </c>
      <c r="Q833" s="145">
        <v>0</v>
      </c>
      <c r="R833" s="145">
        <f>Q833*H833</f>
        <v>0</v>
      </c>
      <c r="S833" s="145">
        <v>0</v>
      </c>
      <c r="T833" s="146">
        <f>S833*H833</f>
        <v>0</v>
      </c>
      <c r="AR833" s="147" t="s">
        <v>165</v>
      </c>
      <c r="AT833" s="147" t="s">
        <v>160</v>
      </c>
      <c r="AU833" s="147" t="s">
        <v>90</v>
      </c>
      <c r="AY833" s="17" t="s">
        <v>158</v>
      </c>
      <c r="BE833" s="148">
        <f>IF(N833="základní",J833,0)</f>
        <v>0</v>
      </c>
      <c r="BF833" s="148">
        <f>IF(N833="snížená",J833,0)</f>
        <v>0</v>
      </c>
      <c r="BG833" s="148">
        <f>IF(N833="zákl. přenesená",J833,0)</f>
        <v>0</v>
      </c>
      <c r="BH833" s="148">
        <f>IF(N833="sníž. přenesená",J833,0)</f>
        <v>0</v>
      </c>
      <c r="BI833" s="148">
        <f>IF(N833="nulová",J833,0)</f>
        <v>0</v>
      </c>
      <c r="BJ833" s="17" t="s">
        <v>88</v>
      </c>
      <c r="BK833" s="148">
        <f>ROUND(I833*H833,2)</f>
        <v>0</v>
      </c>
      <c r="BL833" s="17" t="s">
        <v>165</v>
      </c>
      <c r="BM833" s="147" t="s">
        <v>1973</v>
      </c>
    </row>
    <row r="834" spans="2:65" s="1" customFormat="1" ht="19.5">
      <c r="B834" s="32"/>
      <c r="D834" s="149" t="s">
        <v>195</v>
      </c>
      <c r="F834" s="175" t="s">
        <v>219</v>
      </c>
      <c r="I834" s="151"/>
      <c r="L834" s="32"/>
      <c r="M834" s="152"/>
      <c r="T834" s="56"/>
      <c r="AT834" s="17" t="s">
        <v>195</v>
      </c>
      <c r="AU834" s="17" t="s">
        <v>90</v>
      </c>
    </row>
    <row r="835" spans="2:65" s="12" customFormat="1" ht="11.25">
      <c r="B835" s="155"/>
      <c r="D835" s="149" t="s">
        <v>171</v>
      </c>
      <c r="E835" s="156" t="s">
        <v>1</v>
      </c>
      <c r="F835" s="157" t="s">
        <v>776</v>
      </c>
      <c r="H835" s="156" t="s">
        <v>1</v>
      </c>
      <c r="I835" s="158"/>
      <c r="L835" s="155"/>
      <c r="M835" s="159"/>
      <c r="T835" s="160"/>
      <c r="AT835" s="156" t="s">
        <v>171</v>
      </c>
      <c r="AU835" s="156" t="s">
        <v>90</v>
      </c>
      <c r="AV835" s="12" t="s">
        <v>88</v>
      </c>
      <c r="AW835" s="12" t="s">
        <v>36</v>
      </c>
      <c r="AX835" s="12" t="s">
        <v>80</v>
      </c>
      <c r="AY835" s="156" t="s">
        <v>158</v>
      </c>
    </row>
    <row r="836" spans="2:65" s="13" customFormat="1" ht="11.25">
      <c r="B836" s="161"/>
      <c r="D836" s="149" t="s">
        <v>171</v>
      </c>
      <c r="E836" s="162" t="s">
        <v>1</v>
      </c>
      <c r="F836" s="163" t="s">
        <v>1968</v>
      </c>
      <c r="H836" s="164">
        <v>72.209999999999994</v>
      </c>
      <c r="I836" s="165"/>
      <c r="L836" s="161"/>
      <c r="M836" s="166"/>
      <c r="T836" s="167"/>
      <c r="AT836" s="162" t="s">
        <v>171</v>
      </c>
      <c r="AU836" s="162" t="s">
        <v>90</v>
      </c>
      <c r="AV836" s="13" t="s">
        <v>90</v>
      </c>
      <c r="AW836" s="13" t="s">
        <v>36</v>
      </c>
      <c r="AX836" s="13" t="s">
        <v>80</v>
      </c>
      <c r="AY836" s="162" t="s">
        <v>158</v>
      </c>
    </row>
    <row r="837" spans="2:65" s="13" customFormat="1" ht="11.25">
      <c r="B837" s="161"/>
      <c r="D837" s="149" t="s">
        <v>171</v>
      </c>
      <c r="E837" s="162" t="s">
        <v>1</v>
      </c>
      <c r="F837" s="163" t="s">
        <v>1974</v>
      </c>
      <c r="H837" s="164">
        <v>-57.71</v>
      </c>
      <c r="I837" s="165"/>
      <c r="L837" s="161"/>
      <c r="M837" s="166"/>
      <c r="T837" s="167"/>
      <c r="AT837" s="162" t="s">
        <v>171</v>
      </c>
      <c r="AU837" s="162" t="s">
        <v>90</v>
      </c>
      <c r="AV837" s="13" t="s">
        <v>90</v>
      </c>
      <c r="AW837" s="13" t="s">
        <v>36</v>
      </c>
      <c r="AX837" s="13" t="s">
        <v>80</v>
      </c>
      <c r="AY837" s="162" t="s">
        <v>158</v>
      </c>
    </row>
    <row r="838" spans="2:65" s="13" customFormat="1" ht="11.25">
      <c r="B838" s="161"/>
      <c r="D838" s="149" t="s">
        <v>171</v>
      </c>
      <c r="E838" s="162" t="s">
        <v>1</v>
      </c>
      <c r="F838" s="163" t="s">
        <v>1969</v>
      </c>
      <c r="H838" s="164">
        <v>44</v>
      </c>
      <c r="I838" s="165"/>
      <c r="L838" s="161"/>
      <c r="M838" s="166"/>
      <c r="T838" s="167"/>
      <c r="AT838" s="162" t="s">
        <v>171</v>
      </c>
      <c r="AU838" s="162" t="s">
        <v>90</v>
      </c>
      <c r="AV838" s="13" t="s">
        <v>90</v>
      </c>
      <c r="AW838" s="13" t="s">
        <v>36</v>
      </c>
      <c r="AX838" s="13" t="s">
        <v>80</v>
      </c>
      <c r="AY838" s="162" t="s">
        <v>158</v>
      </c>
    </row>
    <row r="839" spans="2:65" s="14" customFormat="1" ht="11.25">
      <c r="B839" s="168"/>
      <c r="D839" s="149" t="s">
        <v>171</v>
      </c>
      <c r="E839" s="169" t="s">
        <v>1</v>
      </c>
      <c r="F839" s="170" t="s">
        <v>182</v>
      </c>
      <c r="H839" s="171">
        <v>58.5</v>
      </c>
      <c r="I839" s="172"/>
      <c r="L839" s="168"/>
      <c r="M839" s="173"/>
      <c r="T839" s="174"/>
      <c r="AT839" s="169" t="s">
        <v>171</v>
      </c>
      <c r="AU839" s="169" t="s">
        <v>90</v>
      </c>
      <c r="AV839" s="14" t="s">
        <v>165</v>
      </c>
      <c r="AW839" s="14" t="s">
        <v>36</v>
      </c>
      <c r="AX839" s="14" t="s">
        <v>88</v>
      </c>
      <c r="AY839" s="169" t="s">
        <v>158</v>
      </c>
    </row>
    <row r="840" spans="2:65" s="1" customFormat="1" ht="21.75" customHeight="1">
      <c r="B840" s="32"/>
      <c r="C840" s="136" t="s">
        <v>1975</v>
      </c>
      <c r="D840" s="136" t="s">
        <v>160</v>
      </c>
      <c r="E840" s="137" t="s">
        <v>797</v>
      </c>
      <c r="F840" s="138" t="s">
        <v>798</v>
      </c>
      <c r="G840" s="139" t="s">
        <v>339</v>
      </c>
      <c r="H840" s="140">
        <v>32.159999999999997</v>
      </c>
      <c r="I840" s="141"/>
      <c r="J840" s="142">
        <f>ROUND(I840*H840,2)</f>
        <v>0</v>
      </c>
      <c r="K840" s="138" t="s">
        <v>164</v>
      </c>
      <c r="L840" s="32"/>
      <c r="M840" s="143" t="s">
        <v>1</v>
      </c>
      <c r="N840" s="144" t="s">
        <v>45</v>
      </c>
      <c r="P840" s="145">
        <f>O840*H840</f>
        <v>0</v>
      </c>
      <c r="Q840" s="145">
        <v>0</v>
      </c>
      <c r="R840" s="145">
        <f>Q840*H840</f>
        <v>0</v>
      </c>
      <c r="S840" s="145">
        <v>0</v>
      </c>
      <c r="T840" s="146">
        <f>S840*H840</f>
        <v>0</v>
      </c>
      <c r="AR840" s="147" t="s">
        <v>165</v>
      </c>
      <c r="AT840" s="147" t="s">
        <v>160</v>
      </c>
      <c r="AU840" s="147" t="s">
        <v>90</v>
      </c>
      <c r="AY840" s="17" t="s">
        <v>158</v>
      </c>
      <c r="BE840" s="148">
        <f>IF(N840="základní",J840,0)</f>
        <v>0</v>
      </c>
      <c r="BF840" s="148">
        <f>IF(N840="snížená",J840,0)</f>
        <v>0</v>
      </c>
      <c r="BG840" s="148">
        <f>IF(N840="zákl. přenesená",J840,0)</f>
        <v>0</v>
      </c>
      <c r="BH840" s="148">
        <f>IF(N840="sníž. přenesená",J840,0)</f>
        <v>0</v>
      </c>
      <c r="BI840" s="148">
        <f>IF(N840="nulová",J840,0)</f>
        <v>0</v>
      </c>
      <c r="BJ840" s="17" t="s">
        <v>88</v>
      </c>
      <c r="BK840" s="148">
        <f>ROUND(I840*H840,2)</f>
        <v>0</v>
      </c>
      <c r="BL840" s="17" t="s">
        <v>165</v>
      </c>
      <c r="BM840" s="147" t="s">
        <v>1976</v>
      </c>
    </row>
    <row r="841" spans="2:65" s="1" customFormat="1" ht="39">
      <c r="B841" s="32"/>
      <c r="D841" s="149" t="s">
        <v>167</v>
      </c>
      <c r="F841" s="150" t="s">
        <v>800</v>
      </c>
      <c r="I841" s="151"/>
      <c r="L841" s="32"/>
      <c r="M841" s="152"/>
      <c r="T841" s="56"/>
      <c r="AT841" s="17" t="s">
        <v>167</v>
      </c>
      <c r="AU841" s="17" t="s">
        <v>90</v>
      </c>
    </row>
    <row r="842" spans="2:65" s="1" customFormat="1" ht="11.25">
      <c r="B842" s="32"/>
      <c r="D842" s="153" t="s">
        <v>169</v>
      </c>
      <c r="F842" s="154" t="s">
        <v>801</v>
      </c>
      <c r="I842" s="151"/>
      <c r="L842" s="32"/>
      <c r="M842" s="152"/>
      <c r="T842" s="56"/>
      <c r="AT842" s="17" t="s">
        <v>169</v>
      </c>
      <c r="AU842" s="17" t="s">
        <v>90</v>
      </c>
    </row>
    <row r="843" spans="2:65" s="1" customFormat="1" ht="19.5">
      <c r="B843" s="32"/>
      <c r="D843" s="149" t="s">
        <v>195</v>
      </c>
      <c r="F843" s="175" t="s">
        <v>219</v>
      </c>
      <c r="I843" s="151"/>
      <c r="L843" s="32"/>
      <c r="M843" s="152"/>
      <c r="T843" s="56"/>
      <c r="AT843" s="17" t="s">
        <v>195</v>
      </c>
      <c r="AU843" s="17" t="s">
        <v>90</v>
      </c>
    </row>
    <row r="844" spans="2:65" s="12" customFormat="1" ht="11.25">
      <c r="B844" s="155"/>
      <c r="D844" s="149" t="s">
        <v>171</v>
      </c>
      <c r="E844" s="156" t="s">
        <v>1</v>
      </c>
      <c r="F844" s="157" t="s">
        <v>802</v>
      </c>
      <c r="H844" s="156" t="s">
        <v>1</v>
      </c>
      <c r="I844" s="158"/>
      <c r="L844" s="155"/>
      <c r="M844" s="159"/>
      <c r="T844" s="160"/>
      <c r="AT844" s="156" t="s">
        <v>171</v>
      </c>
      <c r="AU844" s="156" t="s">
        <v>90</v>
      </c>
      <c r="AV844" s="12" t="s">
        <v>88</v>
      </c>
      <c r="AW844" s="12" t="s">
        <v>36</v>
      </c>
      <c r="AX844" s="12" t="s">
        <v>80</v>
      </c>
      <c r="AY844" s="156" t="s">
        <v>158</v>
      </c>
    </row>
    <row r="845" spans="2:65" s="13" customFormat="1" ht="22.5">
      <c r="B845" s="161"/>
      <c r="D845" s="149" t="s">
        <v>171</v>
      </c>
      <c r="E845" s="162" t="s">
        <v>1</v>
      </c>
      <c r="F845" s="163" t="s">
        <v>1971</v>
      </c>
      <c r="H845" s="164">
        <v>32.159999999999997</v>
      </c>
      <c r="I845" s="165"/>
      <c r="L845" s="161"/>
      <c r="M845" s="166"/>
      <c r="T845" s="167"/>
      <c r="AT845" s="162" t="s">
        <v>171</v>
      </c>
      <c r="AU845" s="162" t="s">
        <v>90</v>
      </c>
      <c r="AV845" s="13" t="s">
        <v>90</v>
      </c>
      <c r="AW845" s="13" t="s">
        <v>36</v>
      </c>
      <c r="AX845" s="13" t="s">
        <v>80</v>
      </c>
      <c r="AY845" s="162" t="s">
        <v>158</v>
      </c>
    </row>
    <row r="846" spans="2:65" s="14" customFormat="1" ht="11.25">
      <c r="B846" s="168"/>
      <c r="D846" s="149" t="s">
        <v>171</v>
      </c>
      <c r="E846" s="169" t="s">
        <v>1</v>
      </c>
      <c r="F846" s="170" t="s">
        <v>182</v>
      </c>
      <c r="H846" s="171">
        <v>32.159999999999997</v>
      </c>
      <c r="I846" s="172"/>
      <c r="L846" s="168"/>
      <c r="M846" s="173"/>
      <c r="T846" s="174"/>
      <c r="AT846" s="169" t="s">
        <v>171</v>
      </c>
      <c r="AU846" s="169" t="s">
        <v>90</v>
      </c>
      <c r="AV846" s="14" t="s">
        <v>165</v>
      </c>
      <c r="AW846" s="14" t="s">
        <v>36</v>
      </c>
      <c r="AX846" s="14" t="s">
        <v>88</v>
      </c>
      <c r="AY846" s="169" t="s">
        <v>158</v>
      </c>
    </row>
    <row r="847" spans="2:65" s="11" customFormat="1" ht="22.9" customHeight="1">
      <c r="B847" s="124"/>
      <c r="D847" s="125" t="s">
        <v>79</v>
      </c>
      <c r="E847" s="134" t="s">
        <v>805</v>
      </c>
      <c r="F847" s="134" t="s">
        <v>806</v>
      </c>
      <c r="I847" s="127"/>
      <c r="J847" s="135">
        <f>BK847</f>
        <v>0</v>
      </c>
      <c r="L847" s="124"/>
      <c r="M847" s="129"/>
      <c r="P847" s="130">
        <f>SUM(P848:P851)</f>
        <v>0</v>
      </c>
      <c r="R847" s="130">
        <f>SUM(R848:R851)</f>
        <v>0</v>
      </c>
      <c r="T847" s="131">
        <f>SUM(T848:T851)</f>
        <v>0</v>
      </c>
      <c r="AR847" s="125" t="s">
        <v>88</v>
      </c>
      <c r="AT847" s="132" t="s">
        <v>79</v>
      </c>
      <c r="AU847" s="132" t="s">
        <v>88</v>
      </c>
      <c r="AY847" s="125" t="s">
        <v>158</v>
      </c>
      <c r="BK847" s="133">
        <f>SUM(BK848:BK851)</f>
        <v>0</v>
      </c>
    </row>
    <row r="848" spans="2:65" s="1" customFormat="1" ht="16.5" customHeight="1">
      <c r="B848" s="32"/>
      <c r="C848" s="136" t="s">
        <v>1977</v>
      </c>
      <c r="D848" s="136" t="s">
        <v>160</v>
      </c>
      <c r="E848" s="137" t="s">
        <v>808</v>
      </c>
      <c r="F848" s="138" t="s">
        <v>809</v>
      </c>
      <c r="G848" s="139" t="s">
        <v>339</v>
      </c>
      <c r="H848" s="140">
        <v>439.63400000000001</v>
      </c>
      <c r="I848" s="141"/>
      <c r="J848" s="142">
        <f>ROUND(I848*H848,2)</f>
        <v>0</v>
      </c>
      <c r="K848" s="138" t="s">
        <v>164</v>
      </c>
      <c r="L848" s="32"/>
      <c r="M848" s="143" t="s">
        <v>1</v>
      </c>
      <c r="N848" s="144" t="s">
        <v>45</v>
      </c>
      <c r="P848" s="145">
        <f>O848*H848</f>
        <v>0</v>
      </c>
      <c r="Q848" s="145">
        <v>0</v>
      </c>
      <c r="R848" s="145">
        <f>Q848*H848</f>
        <v>0</v>
      </c>
      <c r="S848" s="145">
        <v>0</v>
      </c>
      <c r="T848" s="146">
        <f>S848*H848</f>
        <v>0</v>
      </c>
      <c r="AR848" s="147" t="s">
        <v>165</v>
      </c>
      <c r="AT848" s="147" t="s">
        <v>160</v>
      </c>
      <c r="AU848" s="147" t="s">
        <v>90</v>
      </c>
      <c r="AY848" s="17" t="s">
        <v>158</v>
      </c>
      <c r="BE848" s="148">
        <f>IF(N848="základní",J848,0)</f>
        <v>0</v>
      </c>
      <c r="BF848" s="148">
        <f>IF(N848="snížená",J848,0)</f>
        <v>0</v>
      </c>
      <c r="BG848" s="148">
        <f>IF(N848="zákl. přenesená",J848,0)</f>
        <v>0</v>
      </c>
      <c r="BH848" s="148">
        <f>IF(N848="sníž. přenesená",J848,0)</f>
        <v>0</v>
      </c>
      <c r="BI848" s="148">
        <f>IF(N848="nulová",J848,0)</f>
        <v>0</v>
      </c>
      <c r="BJ848" s="17" t="s">
        <v>88</v>
      </c>
      <c r="BK848" s="148">
        <f>ROUND(I848*H848,2)</f>
        <v>0</v>
      </c>
      <c r="BL848" s="17" t="s">
        <v>165</v>
      </c>
      <c r="BM848" s="147" t="s">
        <v>1978</v>
      </c>
    </row>
    <row r="849" spans="2:65" s="1" customFormat="1" ht="11.25">
      <c r="B849" s="32"/>
      <c r="D849" s="149" t="s">
        <v>167</v>
      </c>
      <c r="F849" s="150" t="s">
        <v>811</v>
      </c>
      <c r="I849" s="151"/>
      <c r="L849" s="32"/>
      <c r="M849" s="152"/>
      <c r="T849" s="56"/>
      <c r="AT849" s="17" t="s">
        <v>167</v>
      </c>
      <c r="AU849" s="17" t="s">
        <v>90</v>
      </c>
    </row>
    <row r="850" spans="2:65" s="1" customFormat="1" ht="11.25">
      <c r="B850" s="32"/>
      <c r="D850" s="153" t="s">
        <v>169</v>
      </c>
      <c r="F850" s="154" t="s">
        <v>812</v>
      </c>
      <c r="I850" s="151"/>
      <c r="L850" s="32"/>
      <c r="M850" s="152"/>
      <c r="T850" s="56"/>
      <c r="AT850" s="17" t="s">
        <v>169</v>
      </c>
      <c r="AU850" s="17" t="s">
        <v>90</v>
      </c>
    </row>
    <row r="851" spans="2:65" s="1" customFormat="1" ht="19.5">
      <c r="B851" s="32"/>
      <c r="D851" s="149" t="s">
        <v>195</v>
      </c>
      <c r="F851" s="175" t="s">
        <v>256</v>
      </c>
      <c r="I851" s="151"/>
      <c r="L851" s="32"/>
      <c r="M851" s="152"/>
      <c r="T851" s="56"/>
      <c r="AT851" s="17" t="s">
        <v>195</v>
      </c>
      <c r="AU851" s="17" t="s">
        <v>90</v>
      </c>
    </row>
    <row r="852" spans="2:65" s="11" customFormat="1" ht="25.9" customHeight="1">
      <c r="B852" s="124"/>
      <c r="D852" s="125" t="s">
        <v>79</v>
      </c>
      <c r="E852" s="126" t="s">
        <v>813</v>
      </c>
      <c r="F852" s="126" t="s">
        <v>814</v>
      </c>
      <c r="I852" s="127"/>
      <c r="J852" s="128">
        <f>BK852</f>
        <v>0</v>
      </c>
      <c r="L852" s="124"/>
      <c r="M852" s="129"/>
      <c r="P852" s="130">
        <f>P853+P897+P903</f>
        <v>0</v>
      </c>
      <c r="R852" s="130">
        <f>R853+R897+R903</f>
        <v>1.7298399999999998</v>
      </c>
      <c r="T852" s="131">
        <f>T853+T897+T903</f>
        <v>0</v>
      </c>
      <c r="AR852" s="125" t="s">
        <v>90</v>
      </c>
      <c r="AT852" s="132" t="s">
        <v>79</v>
      </c>
      <c r="AU852" s="132" t="s">
        <v>80</v>
      </c>
      <c r="AY852" s="125" t="s">
        <v>158</v>
      </c>
      <c r="BK852" s="133">
        <f>BK853+BK897+BK903</f>
        <v>0</v>
      </c>
    </row>
    <row r="853" spans="2:65" s="11" customFormat="1" ht="22.9" customHeight="1">
      <c r="B853" s="124"/>
      <c r="D853" s="125" t="s">
        <v>79</v>
      </c>
      <c r="E853" s="134" t="s">
        <v>815</v>
      </c>
      <c r="F853" s="134" t="s">
        <v>816</v>
      </c>
      <c r="I853" s="127"/>
      <c r="J853" s="135">
        <f>BK853</f>
        <v>0</v>
      </c>
      <c r="L853" s="124"/>
      <c r="M853" s="129"/>
      <c r="P853" s="130">
        <f>SUM(P854:P896)</f>
        <v>0</v>
      </c>
      <c r="R853" s="130">
        <f>SUM(R854:R896)</f>
        <v>0.51700000000000002</v>
      </c>
      <c r="T853" s="131">
        <f>SUM(T854:T896)</f>
        <v>0</v>
      </c>
      <c r="AR853" s="125" t="s">
        <v>90</v>
      </c>
      <c r="AT853" s="132" t="s">
        <v>79</v>
      </c>
      <c r="AU853" s="132" t="s">
        <v>88</v>
      </c>
      <c r="AY853" s="125" t="s">
        <v>158</v>
      </c>
      <c r="BK853" s="133">
        <f>SUM(BK854:BK896)</f>
        <v>0</v>
      </c>
    </row>
    <row r="854" spans="2:65" s="1" customFormat="1" ht="24.2" customHeight="1">
      <c r="B854" s="32"/>
      <c r="C854" s="136" t="s">
        <v>1979</v>
      </c>
      <c r="D854" s="136" t="s">
        <v>160</v>
      </c>
      <c r="E854" s="137" t="s">
        <v>818</v>
      </c>
      <c r="F854" s="138" t="s">
        <v>819</v>
      </c>
      <c r="G854" s="139" t="s">
        <v>163</v>
      </c>
      <c r="H854" s="140">
        <v>46.01</v>
      </c>
      <c r="I854" s="141"/>
      <c r="J854" s="142">
        <f>ROUND(I854*H854,2)</f>
        <v>0</v>
      </c>
      <c r="K854" s="138" t="s">
        <v>164</v>
      </c>
      <c r="L854" s="32"/>
      <c r="M854" s="143" t="s">
        <v>1</v>
      </c>
      <c r="N854" s="144" t="s">
        <v>45</v>
      </c>
      <c r="P854" s="145">
        <f>O854*H854</f>
        <v>0</v>
      </c>
      <c r="Q854" s="145">
        <v>0</v>
      </c>
      <c r="R854" s="145">
        <f>Q854*H854</f>
        <v>0</v>
      </c>
      <c r="S854" s="145">
        <v>0</v>
      </c>
      <c r="T854" s="146">
        <f>S854*H854</f>
        <v>0</v>
      </c>
      <c r="AR854" s="147" t="s">
        <v>295</v>
      </c>
      <c r="AT854" s="147" t="s">
        <v>160</v>
      </c>
      <c r="AU854" s="147" t="s">
        <v>90</v>
      </c>
      <c r="AY854" s="17" t="s">
        <v>158</v>
      </c>
      <c r="BE854" s="148">
        <f>IF(N854="základní",J854,0)</f>
        <v>0</v>
      </c>
      <c r="BF854" s="148">
        <f>IF(N854="snížená",J854,0)</f>
        <v>0</v>
      </c>
      <c r="BG854" s="148">
        <f>IF(N854="zákl. přenesená",J854,0)</f>
        <v>0</v>
      </c>
      <c r="BH854" s="148">
        <f>IF(N854="sníž. přenesená",J854,0)</f>
        <v>0</v>
      </c>
      <c r="BI854" s="148">
        <f>IF(N854="nulová",J854,0)</f>
        <v>0</v>
      </c>
      <c r="BJ854" s="17" t="s">
        <v>88</v>
      </c>
      <c r="BK854" s="148">
        <f>ROUND(I854*H854,2)</f>
        <v>0</v>
      </c>
      <c r="BL854" s="17" t="s">
        <v>295</v>
      </c>
      <c r="BM854" s="147" t="s">
        <v>1980</v>
      </c>
    </row>
    <row r="855" spans="2:65" s="1" customFormat="1" ht="19.5">
      <c r="B855" s="32"/>
      <c r="D855" s="149" t="s">
        <v>167</v>
      </c>
      <c r="F855" s="150" t="s">
        <v>821</v>
      </c>
      <c r="I855" s="151"/>
      <c r="L855" s="32"/>
      <c r="M855" s="152"/>
      <c r="T855" s="56"/>
      <c r="AT855" s="17" t="s">
        <v>167</v>
      </c>
      <c r="AU855" s="17" t="s">
        <v>90</v>
      </c>
    </row>
    <row r="856" spans="2:65" s="1" customFormat="1" ht="11.25">
      <c r="B856" s="32"/>
      <c r="D856" s="153" t="s">
        <v>169</v>
      </c>
      <c r="F856" s="154" t="s">
        <v>822</v>
      </c>
      <c r="I856" s="151"/>
      <c r="L856" s="32"/>
      <c r="M856" s="152"/>
      <c r="T856" s="56"/>
      <c r="AT856" s="17" t="s">
        <v>169</v>
      </c>
      <c r="AU856" s="17" t="s">
        <v>90</v>
      </c>
    </row>
    <row r="857" spans="2:65" s="12" customFormat="1" ht="11.25">
      <c r="B857" s="155"/>
      <c r="D857" s="149" t="s">
        <v>171</v>
      </c>
      <c r="E857" s="156" t="s">
        <v>1</v>
      </c>
      <c r="F857" s="157" t="s">
        <v>1605</v>
      </c>
      <c r="H857" s="156" t="s">
        <v>1</v>
      </c>
      <c r="I857" s="158"/>
      <c r="L857" s="155"/>
      <c r="M857" s="159"/>
      <c r="T857" s="160"/>
      <c r="AT857" s="156" t="s">
        <v>171</v>
      </c>
      <c r="AU857" s="156" t="s">
        <v>90</v>
      </c>
      <c r="AV857" s="12" t="s">
        <v>88</v>
      </c>
      <c r="AW857" s="12" t="s">
        <v>36</v>
      </c>
      <c r="AX857" s="12" t="s">
        <v>80</v>
      </c>
      <c r="AY857" s="156" t="s">
        <v>158</v>
      </c>
    </row>
    <row r="858" spans="2:65" s="12" customFormat="1" ht="11.25">
      <c r="B858" s="155"/>
      <c r="D858" s="149" t="s">
        <v>171</v>
      </c>
      <c r="E858" s="156" t="s">
        <v>1</v>
      </c>
      <c r="F858" s="157" t="s">
        <v>824</v>
      </c>
      <c r="H858" s="156" t="s">
        <v>1</v>
      </c>
      <c r="I858" s="158"/>
      <c r="L858" s="155"/>
      <c r="M858" s="159"/>
      <c r="T858" s="160"/>
      <c r="AT858" s="156" t="s">
        <v>171</v>
      </c>
      <c r="AU858" s="156" t="s">
        <v>90</v>
      </c>
      <c r="AV858" s="12" t="s">
        <v>88</v>
      </c>
      <c r="AW858" s="12" t="s">
        <v>36</v>
      </c>
      <c r="AX858" s="12" t="s">
        <v>80</v>
      </c>
      <c r="AY858" s="156" t="s">
        <v>158</v>
      </c>
    </row>
    <row r="859" spans="2:65" s="13" customFormat="1" ht="11.25">
      <c r="B859" s="161"/>
      <c r="D859" s="149" t="s">
        <v>171</v>
      </c>
      <c r="E859" s="162" t="s">
        <v>1</v>
      </c>
      <c r="F859" s="163" t="s">
        <v>1981</v>
      </c>
      <c r="H859" s="164">
        <v>46.01</v>
      </c>
      <c r="I859" s="165"/>
      <c r="L859" s="161"/>
      <c r="M859" s="166"/>
      <c r="T859" s="167"/>
      <c r="AT859" s="162" t="s">
        <v>171</v>
      </c>
      <c r="AU859" s="162" t="s">
        <v>90</v>
      </c>
      <c r="AV859" s="13" t="s">
        <v>90</v>
      </c>
      <c r="AW859" s="13" t="s">
        <v>36</v>
      </c>
      <c r="AX859" s="13" t="s">
        <v>80</v>
      </c>
      <c r="AY859" s="162" t="s">
        <v>158</v>
      </c>
    </row>
    <row r="860" spans="2:65" s="14" customFormat="1" ht="11.25">
      <c r="B860" s="168"/>
      <c r="D860" s="149" t="s">
        <v>171</v>
      </c>
      <c r="E860" s="169" t="s">
        <v>1</v>
      </c>
      <c r="F860" s="170" t="s">
        <v>182</v>
      </c>
      <c r="H860" s="171">
        <v>46.01</v>
      </c>
      <c r="I860" s="172"/>
      <c r="L860" s="168"/>
      <c r="M860" s="173"/>
      <c r="T860" s="174"/>
      <c r="AT860" s="169" t="s">
        <v>171</v>
      </c>
      <c r="AU860" s="169" t="s">
        <v>90</v>
      </c>
      <c r="AV860" s="14" t="s">
        <v>165</v>
      </c>
      <c r="AW860" s="14" t="s">
        <v>36</v>
      </c>
      <c r="AX860" s="14" t="s">
        <v>88</v>
      </c>
      <c r="AY860" s="169" t="s">
        <v>158</v>
      </c>
    </row>
    <row r="861" spans="2:65" s="1" customFormat="1" ht="16.5" customHeight="1">
      <c r="B861" s="32"/>
      <c r="C861" s="176" t="s">
        <v>1982</v>
      </c>
      <c r="D861" s="176" t="s">
        <v>336</v>
      </c>
      <c r="E861" s="177" t="s">
        <v>827</v>
      </c>
      <c r="F861" s="178" t="s">
        <v>828</v>
      </c>
      <c r="G861" s="179" t="s">
        <v>339</v>
      </c>
      <c r="H861" s="180">
        <v>1.4E-2</v>
      </c>
      <c r="I861" s="181"/>
      <c r="J861" s="182">
        <f>ROUND(I861*H861,2)</f>
        <v>0</v>
      </c>
      <c r="K861" s="178" t="s">
        <v>164</v>
      </c>
      <c r="L861" s="183"/>
      <c r="M861" s="184" t="s">
        <v>1</v>
      </c>
      <c r="N861" s="185" t="s">
        <v>45</v>
      </c>
      <c r="P861" s="145">
        <f>O861*H861</f>
        <v>0</v>
      </c>
      <c r="Q861" s="145">
        <v>1</v>
      </c>
      <c r="R861" s="145">
        <f>Q861*H861</f>
        <v>1.4E-2</v>
      </c>
      <c r="S861" s="145">
        <v>0</v>
      </c>
      <c r="T861" s="146">
        <f>S861*H861</f>
        <v>0</v>
      </c>
      <c r="AR861" s="147" t="s">
        <v>415</v>
      </c>
      <c r="AT861" s="147" t="s">
        <v>336</v>
      </c>
      <c r="AU861" s="147" t="s">
        <v>90</v>
      </c>
      <c r="AY861" s="17" t="s">
        <v>158</v>
      </c>
      <c r="BE861" s="148">
        <f>IF(N861="základní",J861,0)</f>
        <v>0</v>
      </c>
      <c r="BF861" s="148">
        <f>IF(N861="snížená",J861,0)</f>
        <v>0</v>
      </c>
      <c r="BG861" s="148">
        <f>IF(N861="zákl. přenesená",J861,0)</f>
        <v>0</v>
      </c>
      <c r="BH861" s="148">
        <f>IF(N861="sníž. přenesená",J861,0)</f>
        <v>0</v>
      </c>
      <c r="BI861" s="148">
        <f>IF(N861="nulová",J861,0)</f>
        <v>0</v>
      </c>
      <c r="BJ861" s="17" t="s">
        <v>88</v>
      </c>
      <c r="BK861" s="148">
        <f>ROUND(I861*H861,2)</f>
        <v>0</v>
      </c>
      <c r="BL861" s="17" t="s">
        <v>295</v>
      </c>
      <c r="BM861" s="147" t="s">
        <v>1983</v>
      </c>
    </row>
    <row r="862" spans="2:65" s="1" customFormat="1" ht="11.25">
      <c r="B862" s="32"/>
      <c r="D862" s="149" t="s">
        <v>167</v>
      </c>
      <c r="F862" s="150" t="s">
        <v>830</v>
      </c>
      <c r="I862" s="151"/>
      <c r="L862" s="32"/>
      <c r="M862" s="152"/>
      <c r="T862" s="56"/>
      <c r="AT862" s="17" t="s">
        <v>167</v>
      </c>
      <c r="AU862" s="17" t="s">
        <v>90</v>
      </c>
    </row>
    <row r="863" spans="2:65" s="13" customFormat="1" ht="11.25">
      <c r="B863" s="161"/>
      <c r="D863" s="149" t="s">
        <v>171</v>
      </c>
      <c r="F863" s="163" t="s">
        <v>1984</v>
      </c>
      <c r="H863" s="164">
        <v>1.4E-2</v>
      </c>
      <c r="I863" s="165"/>
      <c r="L863" s="161"/>
      <c r="M863" s="166"/>
      <c r="T863" s="167"/>
      <c r="AT863" s="162" t="s">
        <v>171</v>
      </c>
      <c r="AU863" s="162" t="s">
        <v>90</v>
      </c>
      <c r="AV863" s="13" t="s">
        <v>90</v>
      </c>
      <c r="AW863" s="13" t="s">
        <v>4</v>
      </c>
      <c r="AX863" s="13" t="s">
        <v>88</v>
      </c>
      <c r="AY863" s="162" t="s">
        <v>158</v>
      </c>
    </row>
    <row r="864" spans="2:65" s="1" customFormat="1" ht="24.2" customHeight="1">
      <c r="B864" s="32"/>
      <c r="C864" s="136" t="s">
        <v>1985</v>
      </c>
      <c r="D864" s="136" t="s">
        <v>160</v>
      </c>
      <c r="E864" s="137" t="s">
        <v>833</v>
      </c>
      <c r="F864" s="138" t="s">
        <v>834</v>
      </c>
      <c r="G864" s="139" t="s">
        <v>163</v>
      </c>
      <c r="H864" s="140">
        <v>92.02</v>
      </c>
      <c r="I864" s="141"/>
      <c r="J864" s="142">
        <f>ROUND(I864*H864,2)</f>
        <v>0</v>
      </c>
      <c r="K864" s="138" t="s">
        <v>164</v>
      </c>
      <c r="L864" s="32"/>
      <c r="M864" s="143" t="s">
        <v>1</v>
      </c>
      <c r="N864" s="144" t="s">
        <v>45</v>
      </c>
      <c r="P864" s="145">
        <f>O864*H864</f>
        <v>0</v>
      </c>
      <c r="Q864" s="145">
        <v>0</v>
      </c>
      <c r="R864" s="145">
        <f>Q864*H864</f>
        <v>0</v>
      </c>
      <c r="S864" s="145">
        <v>0</v>
      </c>
      <c r="T864" s="146">
        <f>S864*H864</f>
        <v>0</v>
      </c>
      <c r="AR864" s="147" t="s">
        <v>295</v>
      </c>
      <c r="AT864" s="147" t="s">
        <v>160</v>
      </c>
      <c r="AU864" s="147" t="s">
        <v>90</v>
      </c>
      <c r="AY864" s="17" t="s">
        <v>158</v>
      </c>
      <c r="BE864" s="148">
        <f>IF(N864="základní",J864,0)</f>
        <v>0</v>
      </c>
      <c r="BF864" s="148">
        <f>IF(N864="snížená",J864,0)</f>
        <v>0</v>
      </c>
      <c r="BG864" s="148">
        <f>IF(N864="zákl. přenesená",J864,0)</f>
        <v>0</v>
      </c>
      <c r="BH864" s="148">
        <f>IF(N864="sníž. přenesená",J864,0)</f>
        <v>0</v>
      </c>
      <c r="BI864" s="148">
        <f>IF(N864="nulová",J864,0)</f>
        <v>0</v>
      </c>
      <c r="BJ864" s="17" t="s">
        <v>88</v>
      </c>
      <c r="BK864" s="148">
        <f>ROUND(I864*H864,2)</f>
        <v>0</v>
      </c>
      <c r="BL864" s="17" t="s">
        <v>295</v>
      </c>
      <c r="BM864" s="147" t="s">
        <v>1986</v>
      </c>
    </row>
    <row r="865" spans="2:65" s="1" customFormat="1" ht="19.5">
      <c r="B865" s="32"/>
      <c r="D865" s="149" t="s">
        <v>167</v>
      </c>
      <c r="F865" s="150" t="s">
        <v>836</v>
      </c>
      <c r="I865" s="151"/>
      <c r="L865" s="32"/>
      <c r="M865" s="152"/>
      <c r="T865" s="56"/>
      <c r="AT865" s="17" t="s">
        <v>167</v>
      </c>
      <c r="AU865" s="17" t="s">
        <v>90</v>
      </c>
    </row>
    <row r="866" spans="2:65" s="1" customFormat="1" ht="11.25">
      <c r="B866" s="32"/>
      <c r="D866" s="153" t="s">
        <v>169</v>
      </c>
      <c r="F866" s="154" t="s">
        <v>837</v>
      </c>
      <c r="I866" s="151"/>
      <c r="L866" s="32"/>
      <c r="M866" s="152"/>
      <c r="T866" s="56"/>
      <c r="AT866" s="17" t="s">
        <v>169</v>
      </c>
      <c r="AU866" s="17" t="s">
        <v>90</v>
      </c>
    </row>
    <row r="867" spans="2:65" s="12" customFormat="1" ht="11.25">
      <c r="B867" s="155"/>
      <c r="D867" s="149" t="s">
        <v>171</v>
      </c>
      <c r="E867" s="156" t="s">
        <v>1</v>
      </c>
      <c r="F867" s="157" t="s">
        <v>1605</v>
      </c>
      <c r="H867" s="156" t="s">
        <v>1</v>
      </c>
      <c r="I867" s="158"/>
      <c r="L867" s="155"/>
      <c r="M867" s="159"/>
      <c r="T867" s="160"/>
      <c r="AT867" s="156" t="s">
        <v>171</v>
      </c>
      <c r="AU867" s="156" t="s">
        <v>90</v>
      </c>
      <c r="AV867" s="12" t="s">
        <v>88</v>
      </c>
      <c r="AW867" s="12" t="s">
        <v>36</v>
      </c>
      <c r="AX867" s="12" t="s">
        <v>80</v>
      </c>
      <c r="AY867" s="156" t="s">
        <v>158</v>
      </c>
    </row>
    <row r="868" spans="2:65" s="12" customFormat="1" ht="11.25">
      <c r="B868" s="155"/>
      <c r="D868" s="149" t="s">
        <v>171</v>
      </c>
      <c r="E868" s="156" t="s">
        <v>1</v>
      </c>
      <c r="F868" s="157" t="s">
        <v>838</v>
      </c>
      <c r="H868" s="156" t="s">
        <v>1</v>
      </c>
      <c r="I868" s="158"/>
      <c r="L868" s="155"/>
      <c r="M868" s="159"/>
      <c r="T868" s="160"/>
      <c r="AT868" s="156" t="s">
        <v>171</v>
      </c>
      <c r="AU868" s="156" t="s">
        <v>90</v>
      </c>
      <c r="AV868" s="12" t="s">
        <v>88</v>
      </c>
      <c r="AW868" s="12" t="s">
        <v>36</v>
      </c>
      <c r="AX868" s="12" t="s">
        <v>80</v>
      </c>
      <c r="AY868" s="156" t="s">
        <v>158</v>
      </c>
    </row>
    <row r="869" spans="2:65" s="13" customFormat="1" ht="11.25">
      <c r="B869" s="161"/>
      <c r="D869" s="149" t="s">
        <v>171</v>
      </c>
      <c r="E869" s="162" t="s">
        <v>1</v>
      </c>
      <c r="F869" s="163" t="s">
        <v>1987</v>
      </c>
      <c r="H869" s="164">
        <v>92.02</v>
      </c>
      <c r="I869" s="165"/>
      <c r="L869" s="161"/>
      <c r="M869" s="166"/>
      <c r="T869" s="167"/>
      <c r="AT869" s="162" t="s">
        <v>171</v>
      </c>
      <c r="AU869" s="162" t="s">
        <v>90</v>
      </c>
      <c r="AV869" s="13" t="s">
        <v>90</v>
      </c>
      <c r="AW869" s="13" t="s">
        <v>36</v>
      </c>
      <c r="AX869" s="13" t="s">
        <v>80</v>
      </c>
      <c r="AY869" s="162" t="s">
        <v>158</v>
      </c>
    </row>
    <row r="870" spans="2:65" s="14" customFormat="1" ht="11.25">
      <c r="B870" s="168"/>
      <c r="D870" s="149" t="s">
        <v>171</v>
      </c>
      <c r="E870" s="169" t="s">
        <v>1</v>
      </c>
      <c r="F870" s="170" t="s">
        <v>182</v>
      </c>
      <c r="H870" s="171">
        <v>92.02</v>
      </c>
      <c r="I870" s="172"/>
      <c r="L870" s="168"/>
      <c r="M870" s="173"/>
      <c r="T870" s="174"/>
      <c r="AT870" s="169" t="s">
        <v>171</v>
      </c>
      <c r="AU870" s="169" t="s">
        <v>90</v>
      </c>
      <c r="AV870" s="14" t="s">
        <v>165</v>
      </c>
      <c r="AW870" s="14" t="s">
        <v>36</v>
      </c>
      <c r="AX870" s="14" t="s">
        <v>88</v>
      </c>
      <c r="AY870" s="169" t="s">
        <v>158</v>
      </c>
    </row>
    <row r="871" spans="2:65" s="1" customFormat="1" ht="16.5" customHeight="1">
      <c r="B871" s="32"/>
      <c r="C871" s="176" t="s">
        <v>1988</v>
      </c>
      <c r="D871" s="176" t="s">
        <v>336</v>
      </c>
      <c r="E871" s="177" t="s">
        <v>841</v>
      </c>
      <c r="F871" s="178" t="s">
        <v>842</v>
      </c>
      <c r="G871" s="179" t="s">
        <v>339</v>
      </c>
      <c r="H871" s="180">
        <v>3.7999999999999999E-2</v>
      </c>
      <c r="I871" s="181"/>
      <c r="J871" s="182">
        <f>ROUND(I871*H871,2)</f>
        <v>0</v>
      </c>
      <c r="K871" s="178" t="s">
        <v>164</v>
      </c>
      <c r="L871" s="183"/>
      <c r="M871" s="184" t="s">
        <v>1</v>
      </c>
      <c r="N871" s="185" t="s">
        <v>45</v>
      </c>
      <c r="P871" s="145">
        <f>O871*H871</f>
        <v>0</v>
      </c>
      <c r="Q871" s="145">
        <v>1</v>
      </c>
      <c r="R871" s="145">
        <f>Q871*H871</f>
        <v>3.7999999999999999E-2</v>
      </c>
      <c r="S871" s="145">
        <v>0</v>
      </c>
      <c r="T871" s="146">
        <f>S871*H871</f>
        <v>0</v>
      </c>
      <c r="AR871" s="147" t="s">
        <v>415</v>
      </c>
      <c r="AT871" s="147" t="s">
        <v>336</v>
      </c>
      <c r="AU871" s="147" t="s">
        <v>90</v>
      </c>
      <c r="AY871" s="17" t="s">
        <v>158</v>
      </c>
      <c r="BE871" s="148">
        <f>IF(N871="základní",J871,0)</f>
        <v>0</v>
      </c>
      <c r="BF871" s="148">
        <f>IF(N871="snížená",J871,0)</f>
        <v>0</v>
      </c>
      <c r="BG871" s="148">
        <f>IF(N871="zákl. přenesená",J871,0)</f>
        <v>0</v>
      </c>
      <c r="BH871" s="148">
        <f>IF(N871="sníž. přenesená",J871,0)</f>
        <v>0</v>
      </c>
      <c r="BI871" s="148">
        <f>IF(N871="nulová",J871,0)</f>
        <v>0</v>
      </c>
      <c r="BJ871" s="17" t="s">
        <v>88</v>
      </c>
      <c r="BK871" s="148">
        <f>ROUND(I871*H871,2)</f>
        <v>0</v>
      </c>
      <c r="BL871" s="17" t="s">
        <v>295</v>
      </c>
      <c r="BM871" s="147" t="s">
        <v>1989</v>
      </c>
    </row>
    <row r="872" spans="2:65" s="1" customFormat="1" ht="11.25">
      <c r="B872" s="32"/>
      <c r="D872" s="149" t="s">
        <v>167</v>
      </c>
      <c r="F872" s="150" t="s">
        <v>842</v>
      </c>
      <c r="I872" s="151"/>
      <c r="L872" s="32"/>
      <c r="M872" s="152"/>
      <c r="T872" s="56"/>
      <c r="AT872" s="17" t="s">
        <v>167</v>
      </c>
      <c r="AU872" s="17" t="s">
        <v>90</v>
      </c>
    </row>
    <row r="873" spans="2:65" s="13" customFormat="1" ht="11.25">
      <c r="B873" s="161"/>
      <c r="D873" s="149" t="s">
        <v>171</v>
      </c>
      <c r="F873" s="163" t="s">
        <v>1990</v>
      </c>
      <c r="H873" s="164">
        <v>3.7999999999999999E-2</v>
      </c>
      <c r="I873" s="165"/>
      <c r="L873" s="161"/>
      <c r="M873" s="166"/>
      <c r="T873" s="167"/>
      <c r="AT873" s="162" t="s">
        <v>171</v>
      </c>
      <c r="AU873" s="162" t="s">
        <v>90</v>
      </c>
      <c r="AV873" s="13" t="s">
        <v>90</v>
      </c>
      <c r="AW873" s="13" t="s">
        <v>4</v>
      </c>
      <c r="AX873" s="13" t="s">
        <v>88</v>
      </c>
      <c r="AY873" s="162" t="s">
        <v>158</v>
      </c>
    </row>
    <row r="874" spans="2:65" s="1" customFormat="1" ht="24.2" customHeight="1">
      <c r="B874" s="32"/>
      <c r="C874" s="136" t="s">
        <v>1991</v>
      </c>
      <c r="D874" s="136" t="s">
        <v>160</v>
      </c>
      <c r="E874" s="137" t="s">
        <v>846</v>
      </c>
      <c r="F874" s="138" t="s">
        <v>847</v>
      </c>
      <c r="G874" s="139" t="s">
        <v>163</v>
      </c>
      <c r="H874" s="140">
        <v>426.58</v>
      </c>
      <c r="I874" s="141"/>
      <c r="J874" s="142">
        <f>ROUND(I874*H874,2)</f>
        <v>0</v>
      </c>
      <c r="K874" s="138" t="s">
        <v>164</v>
      </c>
      <c r="L874" s="32"/>
      <c r="M874" s="143" t="s">
        <v>1</v>
      </c>
      <c r="N874" s="144" t="s">
        <v>45</v>
      </c>
      <c r="P874" s="145">
        <f>O874*H874</f>
        <v>0</v>
      </c>
      <c r="Q874" s="145">
        <v>0</v>
      </c>
      <c r="R874" s="145">
        <f>Q874*H874</f>
        <v>0</v>
      </c>
      <c r="S874" s="145">
        <v>0</v>
      </c>
      <c r="T874" s="146">
        <f>S874*H874</f>
        <v>0</v>
      </c>
      <c r="AR874" s="147" t="s">
        <v>295</v>
      </c>
      <c r="AT874" s="147" t="s">
        <v>160</v>
      </c>
      <c r="AU874" s="147" t="s">
        <v>90</v>
      </c>
      <c r="AY874" s="17" t="s">
        <v>158</v>
      </c>
      <c r="BE874" s="148">
        <f>IF(N874="základní",J874,0)</f>
        <v>0</v>
      </c>
      <c r="BF874" s="148">
        <f>IF(N874="snížená",J874,0)</f>
        <v>0</v>
      </c>
      <c r="BG874" s="148">
        <f>IF(N874="zákl. přenesená",J874,0)</f>
        <v>0</v>
      </c>
      <c r="BH874" s="148">
        <f>IF(N874="sníž. přenesená",J874,0)</f>
        <v>0</v>
      </c>
      <c r="BI874" s="148">
        <f>IF(N874="nulová",J874,0)</f>
        <v>0</v>
      </c>
      <c r="BJ874" s="17" t="s">
        <v>88</v>
      </c>
      <c r="BK874" s="148">
        <f>ROUND(I874*H874,2)</f>
        <v>0</v>
      </c>
      <c r="BL874" s="17" t="s">
        <v>295</v>
      </c>
      <c r="BM874" s="147" t="s">
        <v>1992</v>
      </c>
    </row>
    <row r="875" spans="2:65" s="1" customFormat="1" ht="19.5">
      <c r="B875" s="32"/>
      <c r="D875" s="149" t="s">
        <v>167</v>
      </c>
      <c r="F875" s="150" t="s">
        <v>849</v>
      </c>
      <c r="I875" s="151"/>
      <c r="L875" s="32"/>
      <c r="M875" s="152"/>
      <c r="T875" s="56"/>
      <c r="AT875" s="17" t="s">
        <v>167</v>
      </c>
      <c r="AU875" s="17" t="s">
        <v>90</v>
      </c>
    </row>
    <row r="876" spans="2:65" s="1" customFormat="1" ht="11.25">
      <c r="B876" s="32"/>
      <c r="D876" s="153" t="s">
        <v>169</v>
      </c>
      <c r="F876" s="154" t="s">
        <v>850</v>
      </c>
      <c r="I876" s="151"/>
      <c r="L876" s="32"/>
      <c r="M876" s="152"/>
      <c r="T876" s="56"/>
      <c r="AT876" s="17" t="s">
        <v>169</v>
      </c>
      <c r="AU876" s="17" t="s">
        <v>90</v>
      </c>
    </row>
    <row r="877" spans="2:65" s="12" customFormat="1" ht="11.25">
      <c r="B877" s="155"/>
      <c r="D877" s="149" t="s">
        <v>171</v>
      </c>
      <c r="E877" s="156" t="s">
        <v>1</v>
      </c>
      <c r="F877" s="157" t="s">
        <v>1605</v>
      </c>
      <c r="H877" s="156" t="s">
        <v>1</v>
      </c>
      <c r="I877" s="158"/>
      <c r="L877" s="155"/>
      <c r="M877" s="159"/>
      <c r="T877" s="160"/>
      <c r="AT877" s="156" t="s">
        <v>171</v>
      </c>
      <c r="AU877" s="156" t="s">
        <v>90</v>
      </c>
      <c r="AV877" s="12" t="s">
        <v>88</v>
      </c>
      <c r="AW877" s="12" t="s">
        <v>36</v>
      </c>
      <c r="AX877" s="12" t="s">
        <v>80</v>
      </c>
      <c r="AY877" s="156" t="s">
        <v>158</v>
      </c>
    </row>
    <row r="878" spans="2:65" s="12" customFormat="1" ht="11.25">
      <c r="B878" s="155"/>
      <c r="D878" s="149" t="s">
        <v>171</v>
      </c>
      <c r="E878" s="156" t="s">
        <v>1</v>
      </c>
      <c r="F878" s="157" t="s">
        <v>824</v>
      </c>
      <c r="H878" s="156" t="s">
        <v>1</v>
      </c>
      <c r="I878" s="158"/>
      <c r="L878" s="155"/>
      <c r="M878" s="159"/>
      <c r="T878" s="160"/>
      <c r="AT878" s="156" t="s">
        <v>171</v>
      </c>
      <c r="AU878" s="156" t="s">
        <v>90</v>
      </c>
      <c r="AV878" s="12" t="s">
        <v>88</v>
      </c>
      <c r="AW878" s="12" t="s">
        <v>36</v>
      </c>
      <c r="AX878" s="12" t="s">
        <v>80</v>
      </c>
      <c r="AY878" s="156" t="s">
        <v>158</v>
      </c>
    </row>
    <row r="879" spans="2:65" s="13" customFormat="1" ht="11.25">
      <c r="B879" s="161"/>
      <c r="D879" s="149" t="s">
        <v>171</v>
      </c>
      <c r="E879" s="162" t="s">
        <v>1</v>
      </c>
      <c r="F879" s="163" t="s">
        <v>1993</v>
      </c>
      <c r="H879" s="164">
        <v>426.58</v>
      </c>
      <c r="I879" s="165"/>
      <c r="L879" s="161"/>
      <c r="M879" s="166"/>
      <c r="T879" s="167"/>
      <c r="AT879" s="162" t="s">
        <v>171</v>
      </c>
      <c r="AU879" s="162" t="s">
        <v>90</v>
      </c>
      <c r="AV879" s="13" t="s">
        <v>90</v>
      </c>
      <c r="AW879" s="13" t="s">
        <v>36</v>
      </c>
      <c r="AX879" s="13" t="s">
        <v>80</v>
      </c>
      <c r="AY879" s="162" t="s">
        <v>158</v>
      </c>
    </row>
    <row r="880" spans="2:65" s="14" customFormat="1" ht="11.25">
      <c r="B880" s="168"/>
      <c r="D880" s="149" t="s">
        <v>171</v>
      </c>
      <c r="E880" s="169" t="s">
        <v>1</v>
      </c>
      <c r="F880" s="170" t="s">
        <v>182</v>
      </c>
      <c r="H880" s="171">
        <v>426.58</v>
      </c>
      <c r="I880" s="172"/>
      <c r="L880" s="168"/>
      <c r="M880" s="173"/>
      <c r="T880" s="174"/>
      <c r="AT880" s="169" t="s">
        <v>171</v>
      </c>
      <c r="AU880" s="169" t="s">
        <v>90</v>
      </c>
      <c r="AV880" s="14" t="s">
        <v>165</v>
      </c>
      <c r="AW880" s="14" t="s">
        <v>36</v>
      </c>
      <c r="AX880" s="14" t="s">
        <v>88</v>
      </c>
      <c r="AY880" s="169" t="s">
        <v>158</v>
      </c>
    </row>
    <row r="881" spans="2:65" s="1" customFormat="1" ht="16.5" customHeight="1">
      <c r="B881" s="32"/>
      <c r="C881" s="176" t="s">
        <v>1994</v>
      </c>
      <c r="D881" s="176" t="s">
        <v>336</v>
      </c>
      <c r="E881" s="177" t="s">
        <v>827</v>
      </c>
      <c r="F881" s="178" t="s">
        <v>828</v>
      </c>
      <c r="G881" s="179" t="s">
        <v>339</v>
      </c>
      <c r="H881" s="180">
        <v>0.128</v>
      </c>
      <c r="I881" s="181"/>
      <c r="J881" s="182">
        <f>ROUND(I881*H881,2)</f>
        <v>0</v>
      </c>
      <c r="K881" s="178" t="s">
        <v>164</v>
      </c>
      <c r="L881" s="183"/>
      <c r="M881" s="184" t="s">
        <v>1</v>
      </c>
      <c r="N881" s="185" t="s">
        <v>45</v>
      </c>
      <c r="P881" s="145">
        <f>O881*H881</f>
        <v>0</v>
      </c>
      <c r="Q881" s="145">
        <v>1</v>
      </c>
      <c r="R881" s="145">
        <f>Q881*H881</f>
        <v>0.128</v>
      </c>
      <c r="S881" s="145">
        <v>0</v>
      </c>
      <c r="T881" s="146">
        <f>S881*H881</f>
        <v>0</v>
      </c>
      <c r="AR881" s="147" t="s">
        <v>415</v>
      </c>
      <c r="AT881" s="147" t="s">
        <v>336</v>
      </c>
      <c r="AU881" s="147" t="s">
        <v>90</v>
      </c>
      <c r="AY881" s="17" t="s">
        <v>158</v>
      </c>
      <c r="BE881" s="148">
        <f>IF(N881="základní",J881,0)</f>
        <v>0</v>
      </c>
      <c r="BF881" s="148">
        <f>IF(N881="snížená",J881,0)</f>
        <v>0</v>
      </c>
      <c r="BG881" s="148">
        <f>IF(N881="zákl. přenesená",J881,0)</f>
        <v>0</v>
      </c>
      <c r="BH881" s="148">
        <f>IF(N881="sníž. přenesená",J881,0)</f>
        <v>0</v>
      </c>
      <c r="BI881" s="148">
        <f>IF(N881="nulová",J881,0)</f>
        <v>0</v>
      </c>
      <c r="BJ881" s="17" t="s">
        <v>88</v>
      </c>
      <c r="BK881" s="148">
        <f>ROUND(I881*H881,2)</f>
        <v>0</v>
      </c>
      <c r="BL881" s="17" t="s">
        <v>295</v>
      </c>
      <c r="BM881" s="147" t="s">
        <v>1995</v>
      </c>
    </row>
    <row r="882" spans="2:65" s="1" customFormat="1" ht="11.25">
      <c r="B882" s="32"/>
      <c r="D882" s="149" t="s">
        <v>167</v>
      </c>
      <c r="F882" s="150" t="s">
        <v>830</v>
      </c>
      <c r="I882" s="151"/>
      <c r="L882" s="32"/>
      <c r="M882" s="152"/>
      <c r="T882" s="56"/>
      <c r="AT882" s="17" t="s">
        <v>167</v>
      </c>
      <c r="AU882" s="17" t="s">
        <v>90</v>
      </c>
    </row>
    <row r="883" spans="2:65" s="13" customFormat="1" ht="11.25">
      <c r="B883" s="161"/>
      <c r="D883" s="149" t="s">
        <v>171</v>
      </c>
      <c r="F883" s="163" t="s">
        <v>1996</v>
      </c>
      <c r="H883" s="164">
        <v>0.128</v>
      </c>
      <c r="I883" s="165"/>
      <c r="L883" s="161"/>
      <c r="M883" s="166"/>
      <c r="T883" s="167"/>
      <c r="AT883" s="162" t="s">
        <v>171</v>
      </c>
      <c r="AU883" s="162" t="s">
        <v>90</v>
      </c>
      <c r="AV883" s="13" t="s">
        <v>90</v>
      </c>
      <c r="AW883" s="13" t="s">
        <v>4</v>
      </c>
      <c r="AX883" s="13" t="s">
        <v>88</v>
      </c>
      <c r="AY883" s="162" t="s">
        <v>158</v>
      </c>
    </row>
    <row r="884" spans="2:65" s="1" customFormat="1" ht="24.2" customHeight="1">
      <c r="B884" s="32"/>
      <c r="C884" s="136" t="s">
        <v>1997</v>
      </c>
      <c r="D884" s="136" t="s">
        <v>160</v>
      </c>
      <c r="E884" s="137" t="s">
        <v>856</v>
      </c>
      <c r="F884" s="138" t="s">
        <v>857</v>
      </c>
      <c r="G884" s="139" t="s">
        <v>163</v>
      </c>
      <c r="H884" s="140">
        <v>821.03</v>
      </c>
      <c r="I884" s="141"/>
      <c r="J884" s="142">
        <f>ROUND(I884*H884,2)</f>
        <v>0</v>
      </c>
      <c r="K884" s="138" t="s">
        <v>164</v>
      </c>
      <c r="L884" s="32"/>
      <c r="M884" s="143" t="s">
        <v>1</v>
      </c>
      <c r="N884" s="144" t="s">
        <v>45</v>
      </c>
      <c r="P884" s="145">
        <f>O884*H884</f>
        <v>0</v>
      </c>
      <c r="Q884" s="145">
        <v>0</v>
      </c>
      <c r="R884" s="145">
        <f>Q884*H884</f>
        <v>0</v>
      </c>
      <c r="S884" s="145">
        <v>0</v>
      </c>
      <c r="T884" s="146">
        <f>S884*H884</f>
        <v>0</v>
      </c>
      <c r="AR884" s="147" t="s">
        <v>295</v>
      </c>
      <c r="AT884" s="147" t="s">
        <v>160</v>
      </c>
      <c r="AU884" s="147" t="s">
        <v>90</v>
      </c>
      <c r="AY884" s="17" t="s">
        <v>158</v>
      </c>
      <c r="BE884" s="148">
        <f>IF(N884="základní",J884,0)</f>
        <v>0</v>
      </c>
      <c r="BF884" s="148">
        <f>IF(N884="snížená",J884,0)</f>
        <v>0</v>
      </c>
      <c r="BG884" s="148">
        <f>IF(N884="zákl. přenesená",J884,0)</f>
        <v>0</v>
      </c>
      <c r="BH884" s="148">
        <f>IF(N884="sníž. přenesená",J884,0)</f>
        <v>0</v>
      </c>
      <c r="BI884" s="148">
        <f>IF(N884="nulová",J884,0)</f>
        <v>0</v>
      </c>
      <c r="BJ884" s="17" t="s">
        <v>88</v>
      </c>
      <c r="BK884" s="148">
        <f>ROUND(I884*H884,2)</f>
        <v>0</v>
      </c>
      <c r="BL884" s="17" t="s">
        <v>295</v>
      </c>
      <c r="BM884" s="147" t="s">
        <v>1998</v>
      </c>
    </row>
    <row r="885" spans="2:65" s="1" customFormat="1" ht="19.5">
      <c r="B885" s="32"/>
      <c r="D885" s="149" t="s">
        <v>167</v>
      </c>
      <c r="F885" s="150" t="s">
        <v>859</v>
      </c>
      <c r="I885" s="151"/>
      <c r="L885" s="32"/>
      <c r="M885" s="152"/>
      <c r="T885" s="56"/>
      <c r="AT885" s="17" t="s">
        <v>167</v>
      </c>
      <c r="AU885" s="17" t="s">
        <v>90</v>
      </c>
    </row>
    <row r="886" spans="2:65" s="1" customFormat="1" ht="11.25">
      <c r="B886" s="32"/>
      <c r="D886" s="153" t="s">
        <v>169</v>
      </c>
      <c r="F886" s="154" t="s">
        <v>860</v>
      </c>
      <c r="I886" s="151"/>
      <c r="L886" s="32"/>
      <c r="M886" s="152"/>
      <c r="T886" s="56"/>
      <c r="AT886" s="17" t="s">
        <v>169</v>
      </c>
      <c r="AU886" s="17" t="s">
        <v>90</v>
      </c>
    </row>
    <row r="887" spans="2:65" s="12" customFormat="1" ht="11.25">
      <c r="B887" s="155"/>
      <c r="D887" s="149" t="s">
        <v>171</v>
      </c>
      <c r="E887" s="156" t="s">
        <v>1</v>
      </c>
      <c r="F887" s="157" t="s">
        <v>1605</v>
      </c>
      <c r="H887" s="156" t="s">
        <v>1</v>
      </c>
      <c r="I887" s="158"/>
      <c r="L887" s="155"/>
      <c r="M887" s="159"/>
      <c r="T887" s="160"/>
      <c r="AT887" s="156" t="s">
        <v>171</v>
      </c>
      <c r="AU887" s="156" t="s">
        <v>90</v>
      </c>
      <c r="AV887" s="12" t="s">
        <v>88</v>
      </c>
      <c r="AW887" s="12" t="s">
        <v>36</v>
      </c>
      <c r="AX887" s="12" t="s">
        <v>80</v>
      </c>
      <c r="AY887" s="156" t="s">
        <v>158</v>
      </c>
    </row>
    <row r="888" spans="2:65" s="12" customFormat="1" ht="11.25">
      <c r="B888" s="155"/>
      <c r="D888" s="149" t="s">
        <v>171</v>
      </c>
      <c r="E888" s="156" t="s">
        <v>1</v>
      </c>
      <c r="F888" s="157" t="s">
        <v>838</v>
      </c>
      <c r="H888" s="156" t="s">
        <v>1</v>
      </c>
      <c r="I888" s="158"/>
      <c r="L888" s="155"/>
      <c r="M888" s="159"/>
      <c r="T888" s="160"/>
      <c r="AT888" s="156" t="s">
        <v>171</v>
      </c>
      <c r="AU888" s="156" t="s">
        <v>90</v>
      </c>
      <c r="AV888" s="12" t="s">
        <v>88</v>
      </c>
      <c r="AW888" s="12" t="s">
        <v>36</v>
      </c>
      <c r="AX888" s="12" t="s">
        <v>80</v>
      </c>
      <c r="AY888" s="156" t="s">
        <v>158</v>
      </c>
    </row>
    <row r="889" spans="2:65" s="13" customFormat="1" ht="11.25">
      <c r="B889" s="161"/>
      <c r="D889" s="149" t="s">
        <v>171</v>
      </c>
      <c r="E889" s="162" t="s">
        <v>1</v>
      </c>
      <c r="F889" s="163" t="s">
        <v>1999</v>
      </c>
      <c r="H889" s="164">
        <v>821.03</v>
      </c>
      <c r="I889" s="165"/>
      <c r="L889" s="161"/>
      <c r="M889" s="166"/>
      <c r="T889" s="167"/>
      <c r="AT889" s="162" t="s">
        <v>171</v>
      </c>
      <c r="AU889" s="162" t="s">
        <v>90</v>
      </c>
      <c r="AV889" s="13" t="s">
        <v>90</v>
      </c>
      <c r="AW889" s="13" t="s">
        <v>36</v>
      </c>
      <c r="AX889" s="13" t="s">
        <v>80</v>
      </c>
      <c r="AY889" s="162" t="s">
        <v>158</v>
      </c>
    </row>
    <row r="890" spans="2:65" s="14" customFormat="1" ht="11.25">
      <c r="B890" s="168"/>
      <c r="D890" s="149" t="s">
        <v>171</v>
      </c>
      <c r="E890" s="169" t="s">
        <v>1</v>
      </c>
      <c r="F890" s="170" t="s">
        <v>182</v>
      </c>
      <c r="H890" s="171">
        <v>821.03</v>
      </c>
      <c r="I890" s="172"/>
      <c r="L890" s="168"/>
      <c r="M890" s="173"/>
      <c r="T890" s="174"/>
      <c r="AT890" s="169" t="s">
        <v>171</v>
      </c>
      <c r="AU890" s="169" t="s">
        <v>90</v>
      </c>
      <c r="AV890" s="14" t="s">
        <v>165</v>
      </c>
      <c r="AW890" s="14" t="s">
        <v>36</v>
      </c>
      <c r="AX890" s="14" t="s">
        <v>88</v>
      </c>
      <c r="AY890" s="169" t="s">
        <v>158</v>
      </c>
    </row>
    <row r="891" spans="2:65" s="1" customFormat="1" ht="16.5" customHeight="1">
      <c r="B891" s="32"/>
      <c r="C891" s="176" t="s">
        <v>2000</v>
      </c>
      <c r="D891" s="176" t="s">
        <v>336</v>
      </c>
      <c r="E891" s="177" t="s">
        <v>841</v>
      </c>
      <c r="F891" s="178" t="s">
        <v>842</v>
      </c>
      <c r="G891" s="179" t="s">
        <v>339</v>
      </c>
      <c r="H891" s="180">
        <v>0.33700000000000002</v>
      </c>
      <c r="I891" s="181"/>
      <c r="J891" s="182">
        <f>ROUND(I891*H891,2)</f>
        <v>0</v>
      </c>
      <c r="K891" s="178" t="s">
        <v>164</v>
      </c>
      <c r="L891" s="183"/>
      <c r="M891" s="184" t="s">
        <v>1</v>
      </c>
      <c r="N891" s="185" t="s">
        <v>45</v>
      </c>
      <c r="P891" s="145">
        <f>O891*H891</f>
        <v>0</v>
      </c>
      <c r="Q891" s="145">
        <v>1</v>
      </c>
      <c r="R891" s="145">
        <f>Q891*H891</f>
        <v>0.33700000000000002</v>
      </c>
      <c r="S891" s="145">
        <v>0</v>
      </c>
      <c r="T891" s="146">
        <f>S891*H891</f>
        <v>0</v>
      </c>
      <c r="AR891" s="147" t="s">
        <v>415</v>
      </c>
      <c r="AT891" s="147" t="s">
        <v>336</v>
      </c>
      <c r="AU891" s="147" t="s">
        <v>90</v>
      </c>
      <c r="AY891" s="17" t="s">
        <v>158</v>
      </c>
      <c r="BE891" s="148">
        <f>IF(N891="základní",J891,0)</f>
        <v>0</v>
      </c>
      <c r="BF891" s="148">
        <f>IF(N891="snížená",J891,0)</f>
        <v>0</v>
      </c>
      <c r="BG891" s="148">
        <f>IF(N891="zákl. přenesená",J891,0)</f>
        <v>0</v>
      </c>
      <c r="BH891" s="148">
        <f>IF(N891="sníž. přenesená",J891,0)</f>
        <v>0</v>
      </c>
      <c r="BI891" s="148">
        <f>IF(N891="nulová",J891,0)</f>
        <v>0</v>
      </c>
      <c r="BJ891" s="17" t="s">
        <v>88</v>
      </c>
      <c r="BK891" s="148">
        <f>ROUND(I891*H891,2)</f>
        <v>0</v>
      </c>
      <c r="BL891" s="17" t="s">
        <v>295</v>
      </c>
      <c r="BM891" s="147" t="s">
        <v>2001</v>
      </c>
    </row>
    <row r="892" spans="2:65" s="1" customFormat="1" ht="11.25">
      <c r="B892" s="32"/>
      <c r="D892" s="149" t="s">
        <v>167</v>
      </c>
      <c r="F892" s="150" t="s">
        <v>842</v>
      </c>
      <c r="I892" s="151"/>
      <c r="L892" s="32"/>
      <c r="M892" s="152"/>
      <c r="T892" s="56"/>
      <c r="AT892" s="17" t="s">
        <v>167</v>
      </c>
      <c r="AU892" s="17" t="s">
        <v>90</v>
      </c>
    </row>
    <row r="893" spans="2:65" s="13" customFormat="1" ht="11.25">
      <c r="B893" s="161"/>
      <c r="D893" s="149" t="s">
        <v>171</v>
      </c>
      <c r="F893" s="163" t="s">
        <v>2002</v>
      </c>
      <c r="H893" s="164">
        <v>0.33700000000000002</v>
      </c>
      <c r="I893" s="165"/>
      <c r="L893" s="161"/>
      <c r="M893" s="166"/>
      <c r="T893" s="167"/>
      <c r="AT893" s="162" t="s">
        <v>171</v>
      </c>
      <c r="AU893" s="162" t="s">
        <v>90</v>
      </c>
      <c r="AV893" s="13" t="s">
        <v>90</v>
      </c>
      <c r="AW893" s="13" t="s">
        <v>4</v>
      </c>
      <c r="AX893" s="13" t="s">
        <v>88</v>
      </c>
      <c r="AY893" s="162" t="s">
        <v>158</v>
      </c>
    </row>
    <row r="894" spans="2:65" s="1" customFormat="1" ht="24.2" customHeight="1">
      <c r="B894" s="32"/>
      <c r="C894" s="136" t="s">
        <v>2003</v>
      </c>
      <c r="D894" s="136" t="s">
        <v>160</v>
      </c>
      <c r="E894" s="137" t="s">
        <v>866</v>
      </c>
      <c r="F894" s="138" t="s">
        <v>867</v>
      </c>
      <c r="G894" s="139" t="s">
        <v>339</v>
      </c>
      <c r="H894" s="140">
        <v>0.51700000000000002</v>
      </c>
      <c r="I894" s="141"/>
      <c r="J894" s="142">
        <f>ROUND(I894*H894,2)</f>
        <v>0</v>
      </c>
      <c r="K894" s="138" t="s">
        <v>164</v>
      </c>
      <c r="L894" s="32"/>
      <c r="M894" s="143" t="s">
        <v>1</v>
      </c>
      <c r="N894" s="144" t="s">
        <v>45</v>
      </c>
      <c r="P894" s="145">
        <f>O894*H894</f>
        <v>0</v>
      </c>
      <c r="Q894" s="145">
        <v>0</v>
      </c>
      <c r="R894" s="145">
        <f>Q894*H894</f>
        <v>0</v>
      </c>
      <c r="S894" s="145">
        <v>0</v>
      </c>
      <c r="T894" s="146">
        <f>S894*H894</f>
        <v>0</v>
      </c>
      <c r="AR894" s="147" t="s">
        <v>295</v>
      </c>
      <c r="AT894" s="147" t="s">
        <v>160</v>
      </c>
      <c r="AU894" s="147" t="s">
        <v>90</v>
      </c>
      <c r="AY894" s="17" t="s">
        <v>158</v>
      </c>
      <c r="BE894" s="148">
        <f>IF(N894="základní",J894,0)</f>
        <v>0</v>
      </c>
      <c r="BF894" s="148">
        <f>IF(N894="snížená",J894,0)</f>
        <v>0</v>
      </c>
      <c r="BG894" s="148">
        <f>IF(N894="zákl. přenesená",J894,0)</f>
        <v>0</v>
      </c>
      <c r="BH894" s="148">
        <f>IF(N894="sníž. přenesená",J894,0)</f>
        <v>0</v>
      </c>
      <c r="BI894" s="148">
        <f>IF(N894="nulová",J894,0)</f>
        <v>0</v>
      </c>
      <c r="BJ894" s="17" t="s">
        <v>88</v>
      </c>
      <c r="BK894" s="148">
        <f>ROUND(I894*H894,2)</f>
        <v>0</v>
      </c>
      <c r="BL894" s="17" t="s">
        <v>295</v>
      </c>
      <c r="BM894" s="147" t="s">
        <v>2004</v>
      </c>
    </row>
    <row r="895" spans="2:65" s="1" customFormat="1" ht="29.25">
      <c r="B895" s="32"/>
      <c r="D895" s="149" t="s">
        <v>167</v>
      </c>
      <c r="F895" s="150" t="s">
        <v>869</v>
      </c>
      <c r="I895" s="151"/>
      <c r="L895" s="32"/>
      <c r="M895" s="152"/>
      <c r="T895" s="56"/>
      <c r="AT895" s="17" t="s">
        <v>167</v>
      </c>
      <c r="AU895" s="17" t="s">
        <v>90</v>
      </c>
    </row>
    <row r="896" spans="2:65" s="1" customFormat="1" ht="11.25">
      <c r="B896" s="32"/>
      <c r="D896" s="153" t="s">
        <v>169</v>
      </c>
      <c r="F896" s="154" t="s">
        <v>870</v>
      </c>
      <c r="I896" s="151"/>
      <c r="L896" s="32"/>
      <c r="M896" s="152"/>
      <c r="T896" s="56"/>
      <c r="AT896" s="17" t="s">
        <v>169</v>
      </c>
      <c r="AU896" s="17" t="s">
        <v>90</v>
      </c>
    </row>
    <row r="897" spans="2:65" s="11" customFormat="1" ht="22.9" customHeight="1">
      <c r="B897" s="124"/>
      <c r="D897" s="125" t="s">
        <v>79</v>
      </c>
      <c r="E897" s="134" t="s">
        <v>2005</v>
      </c>
      <c r="F897" s="134" t="s">
        <v>2006</v>
      </c>
      <c r="I897" s="127"/>
      <c r="J897" s="135">
        <f>BK897</f>
        <v>0</v>
      </c>
      <c r="L897" s="124"/>
      <c r="M897" s="129"/>
      <c r="P897" s="130">
        <f>SUM(P898:P902)</f>
        <v>0</v>
      </c>
      <c r="R897" s="130">
        <f>SUM(R898:R902)</f>
        <v>4.0000000000000002E-4</v>
      </c>
      <c r="T897" s="131">
        <f>SUM(T898:T902)</f>
        <v>0</v>
      </c>
      <c r="AR897" s="125" t="s">
        <v>90</v>
      </c>
      <c r="AT897" s="132" t="s">
        <v>79</v>
      </c>
      <c r="AU897" s="132" t="s">
        <v>88</v>
      </c>
      <c r="AY897" s="125" t="s">
        <v>158</v>
      </c>
      <c r="BK897" s="133">
        <f>SUM(BK898:BK902)</f>
        <v>0</v>
      </c>
    </row>
    <row r="898" spans="2:65" s="1" customFormat="1" ht="24.2" customHeight="1">
      <c r="B898" s="32"/>
      <c r="C898" s="136" t="s">
        <v>2007</v>
      </c>
      <c r="D898" s="136" t="s">
        <v>160</v>
      </c>
      <c r="E898" s="137" t="s">
        <v>2008</v>
      </c>
      <c r="F898" s="138" t="s">
        <v>2009</v>
      </c>
      <c r="G898" s="139" t="s">
        <v>176</v>
      </c>
      <c r="H898" s="140">
        <v>1</v>
      </c>
      <c r="I898" s="141"/>
      <c r="J898" s="142">
        <f>ROUND(I898*H898,2)</f>
        <v>0</v>
      </c>
      <c r="K898" s="138" t="s">
        <v>270</v>
      </c>
      <c r="L898" s="32"/>
      <c r="M898" s="143" t="s">
        <v>1</v>
      </c>
      <c r="N898" s="144" t="s">
        <v>45</v>
      </c>
      <c r="P898" s="145">
        <f>O898*H898</f>
        <v>0</v>
      </c>
      <c r="Q898" s="145">
        <v>0</v>
      </c>
      <c r="R898" s="145">
        <f>Q898*H898</f>
        <v>0</v>
      </c>
      <c r="S898" s="145">
        <v>0</v>
      </c>
      <c r="T898" s="146">
        <f>S898*H898</f>
        <v>0</v>
      </c>
      <c r="AR898" s="147" t="s">
        <v>295</v>
      </c>
      <c r="AT898" s="147" t="s">
        <v>160</v>
      </c>
      <c r="AU898" s="147" t="s">
        <v>90</v>
      </c>
      <c r="AY898" s="17" t="s">
        <v>158</v>
      </c>
      <c r="BE898" s="148">
        <f>IF(N898="základní",J898,0)</f>
        <v>0</v>
      </c>
      <c r="BF898" s="148">
        <f>IF(N898="snížená",J898,0)</f>
        <v>0</v>
      </c>
      <c r="BG898" s="148">
        <f>IF(N898="zákl. přenesená",J898,0)</f>
        <v>0</v>
      </c>
      <c r="BH898" s="148">
        <f>IF(N898="sníž. přenesená",J898,0)</f>
        <v>0</v>
      </c>
      <c r="BI898" s="148">
        <f>IF(N898="nulová",J898,0)</f>
        <v>0</v>
      </c>
      <c r="BJ898" s="17" t="s">
        <v>88</v>
      </c>
      <c r="BK898" s="148">
        <f>ROUND(I898*H898,2)</f>
        <v>0</v>
      </c>
      <c r="BL898" s="17" t="s">
        <v>295</v>
      </c>
      <c r="BM898" s="147" t="s">
        <v>2010</v>
      </c>
    </row>
    <row r="899" spans="2:65" s="12" customFormat="1" ht="11.25">
      <c r="B899" s="155"/>
      <c r="D899" s="149" t="s">
        <v>171</v>
      </c>
      <c r="E899" s="156" t="s">
        <v>1</v>
      </c>
      <c r="F899" s="157" t="s">
        <v>1811</v>
      </c>
      <c r="H899" s="156" t="s">
        <v>1</v>
      </c>
      <c r="I899" s="158"/>
      <c r="L899" s="155"/>
      <c r="M899" s="159"/>
      <c r="T899" s="160"/>
      <c r="AT899" s="156" t="s">
        <v>171</v>
      </c>
      <c r="AU899" s="156" t="s">
        <v>90</v>
      </c>
      <c r="AV899" s="12" t="s">
        <v>88</v>
      </c>
      <c r="AW899" s="12" t="s">
        <v>36</v>
      </c>
      <c r="AX899" s="12" t="s">
        <v>80</v>
      </c>
      <c r="AY899" s="156" t="s">
        <v>158</v>
      </c>
    </row>
    <row r="900" spans="2:65" s="13" customFormat="1" ht="11.25">
      <c r="B900" s="161"/>
      <c r="D900" s="149" t="s">
        <v>171</v>
      </c>
      <c r="E900" s="162" t="s">
        <v>1</v>
      </c>
      <c r="F900" s="163" t="s">
        <v>88</v>
      </c>
      <c r="H900" s="164">
        <v>1</v>
      </c>
      <c r="I900" s="165"/>
      <c r="L900" s="161"/>
      <c r="M900" s="166"/>
      <c r="T900" s="167"/>
      <c r="AT900" s="162" t="s">
        <v>171</v>
      </c>
      <c r="AU900" s="162" t="s">
        <v>90</v>
      </c>
      <c r="AV900" s="13" t="s">
        <v>90</v>
      </c>
      <c r="AW900" s="13" t="s">
        <v>36</v>
      </c>
      <c r="AX900" s="13" t="s">
        <v>80</v>
      </c>
      <c r="AY900" s="162" t="s">
        <v>158</v>
      </c>
    </row>
    <row r="901" spans="2:65" s="14" customFormat="1" ht="11.25">
      <c r="B901" s="168"/>
      <c r="D901" s="149" t="s">
        <v>171</v>
      </c>
      <c r="E901" s="169" t="s">
        <v>1</v>
      </c>
      <c r="F901" s="170" t="s">
        <v>182</v>
      </c>
      <c r="H901" s="171">
        <v>1</v>
      </c>
      <c r="I901" s="172"/>
      <c r="L901" s="168"/>
      <c r="M901" s="173"/>
      <c r="T901" s="174"/>
      <c r="AT901" s="169" t="s">
        <v>171</v>
      </c>
      <c r="AU901" s="169" t="s">
        <v>90</v>
      </c>
      <c r="AV901" s="14" t="s">
        <v>165</v>
      </c>
      <c r="AW901" s="14" t="s">
        <v>36</v>
      </c>
      <c r="AX901" s="14" t="s">
        <v>88</v>
      </c>
      <c r="AY901" s="169" t="s">
        <v>158</v>
      </c>
    </row>
    <row r="902" spans="2:65" s="1" customFormat="1" ht="24.2" customHeight="1">
      <c r="B902" s="32"/>
      <c r="C902" s="176" t="s">
        <v>2011</v>
      </c>
      <c r="D902" s="176" t="s">
        <v>336</v>
      </c>
      <c r="E902" s="177" t="s">
        <v>2012</v>
      </c>
      <c r="F902" s="178" t="s">
        <v>2013</v>
      </c>
      <c r="G902" s="179" t="s">
        <v>176</v>
      </c>
      <c r="H902" s="180">
        <v>1</v>
      </c>
      <c r="I902" s="181"/>
      <c r="J902" s="182">
        <f>ROUND(I902*H902,2)</f>
        <v>0</v>
      </c>
      <c r="K902" s="178" t="s">
        <v>270</v>
      </c>
      <c r="L902" s="183"/>
      <c r="M902" s="184" t="s">
        <v>1</v>
      </c>
      <c r="N902" s="185" t="s">
        <v>45</v>
      </c>
      <c r="P902" s="145">
        <f>O902*H902</f>
        <v>0</v>
      </c>
      <c r="Q902" s="145">
        <v>4.0000000000000002E-4</v>
      </c>
      <c r="R902" s="145">
        <f>Q902*H902</f>
        <v>4.0000000000000002E-4</v>
      </c>
      <c r="S902" s="145">
        <v>0</v>
      </c>
      <c r="T902" s="146">
        <f>S902*H902</f>
        <v>0</v>
      </c>
      <c r="AR902" s="147" t="s">
        <v>415</v>
      </c>
      <c r="AT902" s="147" t="s">
        <v>336</v>
      </c>
      <c r="AU902" s="147" t="s">
        <v>90</v>
      </c>
      <c r="AY902" s="17" t="s">
        <v>158</v>
      </c>
      <c r="BE902" s="148">
        <f>IF(N902="základní",J902,0)</f>
        <v>0</v>
      </c>
      <c r="BF902" s="148">
        <f>IF(N902="snížená",J902,0)</f>
        <v>0</v>
      </c>
      <c r="BG902" s="148">
        <f>IF(N902="zákl. přenesená",J902,0)</f>
        <v>0</v>
      </c>
      <c r="BH902" s="148">
        <f>IF(N902="sníž. přenesená",J902,0)</f>
        <v>0</v>
      </c>
      <c r="BI902" s="148">
        <f>IF(N902="nulová",J902,0)</f>
        <v>0</v>
      </c>
      <c r="BJ902" s="17" t="s">
        <v>88</v>
      </c>
      <c r="BK902" s="148">
        <f>ROUND(I902*H902,2)</f>
        <v>0</v>
      </c>
      <c r="BL902" s="17" t="s">
        <v>295</v>
      </c>
      <c r="BM902" s="147" t="s">
        <v>2014</v>
      </c>
    </row>
    <row r="903" spans="2:65" s="11" customFormat="1" ht="22.9" customHeight="1">
      <c r="B903" s="124"/>
      <c r="D903" s="125" t="s">
        <v>79</v>
      </c>
      <c r="E903" s="134" t="s">
        <v>890</v>
      </c>
      <c r="F903" s="134" t="s">
        <v>891</v>
      </c>
      <c r="I903" s="127"/>
      <c r="J903" s="135">
        <f>BK903</f>
        <v>0</v>
      </c>
      <c r="L903" s="124"/>
      <c r="M903" s="129"/>
      <c r="P903" s="130">
        <f>SUM(P904:P922)</f>
        <v>0</v>
      </c>
      <c r="R903" s="130">
        <f>SUM(R904:R922)</f>
        <v>1.21244</v>
      </c>
      <c r="T903" s="131">
        <f>SUM(T904:T922)</f>
        <v>0</v>
      </c>
      <c r="AR903" s="125" t="s">
        <v>90</v>
      </c>
      <c r="AT903" s="132" t="s">
        <v>79</v>
      </c>
      <c r="AU903" s="132" t="s">
        <v>88</v>
      </c>
      <c r="AY903" s="125" t="s">
        <v>158</v>
      </c>
      <c r="BK903" s="133">
        <f>SUM(BK904:BK922)</f>
        <v>0</v>
      </c>
    </row>
    <row r="904" spans="2:65" s="1" customFormat="1" ht="33" customHeight="1">
      <c r="B904" s="32"/>
      <c r="C904" s="136" t="s">
        <v>2015</v>
      </c>
      <c r="D904" s="136" t="s">
        <v>160</v>
      </c>
      <c r="E904" s="137" t="s">
        <v>2016</v>
      </c>
      <c r="F904" s="138" t="s">
        <v>2017</v>
      </c>
      <c r="G904" s="139" t="s">
        <v>717</v>
      </c>
      <c r="H904" s="140">
        <v>125.8</v>
      </c>
      <c r="I904" s="141"/>
      <c r="J904" s="142">
        <f>ROUND(I904*H904,2)</f>
        <v>0</v>
      </c>
      <c r="K904" s="138" t="s">
        <v>270</v>
      </c>
      <c r="L904" s="32"/>
      <c r="M904" s="143" t="s">
        <v>1</v>
      </c>
      <c r="N904" s="144" t="s">
        <v>45</v>
      </c>
      <c r="P904" s="145">
        <f>O904*H904</f>
        <v>0</v>
      </c>
      <c r="Q904" s="145">
        <v>0</v>
      </c>
      <c r="R904" s="145">
        <f>Q904*H904</f>
        <v>0</v>
      </c>
      <c r="S904" s="145">
        <v>0</v>
      </c>
      <c r="T904" s="146">
        <f>S904*H904</f>
        <v>0</v>
      </c>
      <c r="AR904" s="147" t="s">
        <v>295</v>
      </c>
      <c r="AT904" s="147" t="s">
        <v>160</v>
      </c>
      <c r="AU904" s="147" t="s">
        <v>90</v>
      </c>
      <c r="AY904" s="17" t="s">
        <v>158</v>
      </c>
      <c r="BE904" s="148">
        <f>IF(N904="základní",J904,0)</f>
        <v>0</v>
      </c>
      <c r="BF904" s="148">
        <f>IF(N904="snížená",J904,0)</f>
        <v>0</v>
      </c>
      <c r="BG904" s="148">
        <f>IF(N904="zákl. přenesená",J904,0)</f>
        <v>0</v>
      </c>
      <c r="BH904" s="148">
        <f>IF(N904="sníž. přenesená",J904,0)</f>
        <v>0</v>
      </c>
      <c r="BI904" s="148">
        <f>IF(N904="nulová",J904,0)</f>
        <v>0</v>
      </c>
      <c r="BJ904" s="17" t="s">
        <v>88</v>
      </c>
      <c r="BK904" s="148">
        <f>ROUND(I904*H904,2)</f>
        <v>0</v>
      </c>
      <c r="BL904" s="17" t="s">
        <v>295</v>
      </c>
      <c r="BM904" s="147" t="s">
        <v>2018</v>
      </c>
    </row>
    <row r="905" spans="2:65" s="1" customFormat="1" ht="78">
      <c r="B905" s="32"/>
      <c r="D905" s="149" t="s">
        <v>195</v>
      </c>
      <c r="F905" s="175" t="s">
        <v>2019</v>
      </c>
      <c r="I905" s="151"/>
      <c r="L905" s="32"/>
      <c r="M905" s="152"/>
      <c r="T905" s="56"/>
      <c r="AT905" s="17" t="s">
        <v>195</v>
      </c>
      <c r="AU905" s="17" t="s">
        <v>90</v>
      </c>
    </row>
    <row r="906" spans="2:65" s="12" customFormat="1" ht="11.25">
      <c r="B906" s="155"/>
      <c r="D906" s="149" t="s">
        <v>171</v>
      </c>
      <c r="E906" s="156" t="s">
        <v>1</v>
      </c>
      <c r="F906" s="157" t="s">
        <v>2020</v>
      </c>
      <c r="H906" s="156" t="s">
        <v>1</v>
      </c>
      <c r="I906" s="158"/>
      <c r="L906" s="155"/>
      <c r="M906" s="159"/>
      <c r="T906" s="160"/>
      <c r="AT906" s="156" t="s">
        <v>171</v>
      </c>
      <c r="AU906" s="156" t="s">
        <v>90</v>
      </c>
      <c r="AV906" s="12" t="s">
        <v>88</v>
      </c>
      <c r="AW906" s="12" t="s">
        <v>36</v>
      </c>
      <c r="AX906" s="12" t="s">
        <v>80</v>
      </c>
      <c r="AY906" s="156" t="s">
        <v>158</v>
      </c>
    </row>
    <row r="907" spans="2:65" s="13" customFormat="1" ht="11.25">
      <c r="B907" s="161"/>
      <c r="D907" s="149" t="s">
        <v>171</v>
      </c>
      <c r="E907" s="162" t="s">
        <v>1</v>
      </c>
      <c r="F907" s="163" t="s">
        <v>2021</v>
      </c>
      <c r="H907" s="164">
        <v>118.1</v>
      </c>
      <c r="I907" s="165"/>
      <c r="L907" s="161"/>
      <c r="M907" s="166"/>
      <c r="T907" s="167"/>
      <c r="AT907" s="162" t="s">
        <v>171</v>
      </c>
      <c r="AU907" s="162" t="s">
        <v>90</v>
      </c>
      <c r="AV907" s="13" t="s">
        <v>90</v>
      </c>
      <c r="AW907" s="13" t="s">
        <v>36</v>
      </c>
      <c r="AX907" s="13" t="s">
        <v>80</v>
      </c>
      <c r="AY907" s="162" t="s">
        <v>158</v>
      </c>
    </row>
    <row r="908" spans="2:65" s="13" customFormat="1" ht="11.25">
      <c r="B908" s="161"/>
      <c r="D908" s="149" t="s">
        <v>171</v>
      </c>
      <c r="E908" s="162" t="s">
        <v>1</v>
      </c>
      <c r="F908" s="163" t="s">
        <v>2022</v>
      </c>
      <c r="H908" s="164">
        <v>7.7</v>
      </c>
      <c r="I908" s="165"/>
      <c r="L908" s="161"/>
      <c r="M908" s="166"/>
      <c r="T908" s="167"/>
      <c r="AT908" s="162" t="s">
        <v>171</v>
      </c>
      <c r="AU908" s="162" t="s">
        <v>90</v>
      </c>
      <c r="AV908" s="13" t="s">
        <v>90</v>
      </c>
      <c r="AW908" s="13" t="s">
        <v>36</v>
      </c>
      <c r="AX908" s="13" t="s">
        <v>80</v>
      </c>
      <c r="AY908" s="162" t="s">
        <v>158</v>
      </c>
    </row>
    <row r="909" spans="2:65" s="14" customFormat="1" ht="11.25">
      <c r="B909" s="168"/>
      <c r="D909" s="149" t="s">
        <v>171</v>
      </c>
      <c r="E909" s="169" t="s">
        <v>1</v>
      </c>
      <c r="F909" s="170" t="s">
        <v>182</v>
      </c>
      <c r="H909" s="171">
        <v>125.8</v>
      </c>
      <c r="I909" s="172"/>
      <c r="L909" s="168"/>
      <c r="M909" s="173"/>
      <c r="T909" s="174"/>
      <c r="AT909" s="169" t="s">
        <v>171</v>
      </c>
      <c r="AU909" s="169" t="s">
        <v>90</v>
      </c>
      <c r="AV909" s="14" t="s">
        <v>165</v>
      </c>
      <c r="AW909" s="14" t="s">
        <v>36</v>
      </c>
      <c r="AX909" s="14" t="s">
        <v>88</v>
      </c>
      <c r="AY909" s="169" t="s">
        <v>158</v>
      </c>
    </row>
    <row r="910" spans="2:65" s="1" customFormat="1" ht="16.5" customHeight="1">
      <c r="B910" s="32"/>
      <c r="C910" s="176" t="s">
        <v>2023</v>
      </c>
      <c r="D910" s="176" t="s">
        <v>336</v>
      </c>
      <c r="E910" s="177" t="s">
        <v>2024</v>
      </c>
      <c r="F910" s="178" t="s">
        <v>2025</v>
      </c>
      <c r="G910" s="179" t="s">
        <v>269</v>
      </c>
      <c r="H910" s="180">
        <v>1</v>
      </c>
      <c r="I910" s="181"/>
      <c r="J910" s="182">
        <f>ROUND(I910*H910,2)</f>
        <v>0</v>
      </c>
      <c r="K910" s="178" t="s">
        <v>270</v>
      </c>
      <c r="L910" s="183"/>
      <c r="M910" s="184" t="s">
        <v>1</v>
      </c>
      <c r="N910" s="185" t="s">
        <v>45</v>
      </c>
      <c r="P910" s="145">
        <f>O910*H910</f>
        <v>0</v>
      </c>
      <c r="Q910" s="145">
        <v>1.198</v>
      </c>
      <c r="R910" s="145">
        <f>Q910*H910</f>
        <v>1.198</v>
      </c>
      <c r="S910" s="145">
        <v>0</v>
      </c>
      <c r="T910" s="146">
        <f>S910*H910</f>
        <v>0</v>
      </c>
      <c r="AR910" s="147" t="s">
        <v>415</v>
      </c>
      <c r="AT910" s="147" t="s">
        <v>336</v>
      </c>
      <c r="AU910" s="147" t="s">
        <v>90</v>
      </c>
      <c r="AY910" s="17" t="s">
        <v>158</v>
      </c>
      <c r="BE910" s="148">
        <f>IF(N910="základní",J910,0)</f>
        <v>0</v>
      </c>
      <c r="BF910" s="148">
        <f>IF(N910="snížená",J910,0)</f>
        <v>0</v>
      </c>
      <c r="BG910" s="148">
        <f>IF(N910="zákl. přenesená",J910,0)</f>
        <v>0</v>
      </c>
      <c r="BH910" s="148">
        <f>IF(N910="sníž. přenesená",J910,0)</f>
        <v>0</v>
      </c>
      <c r="BI910" s="148">
        <f>IF(N910="nulová",J910,0)</f>
        <v>0</v>
      </c>
      <c r="BJ910" s="17" t="s">
        <v>88</v>
      </c>
      <c r="BK910" s="148">
        <f>ROUND(I910*H910,2)</f>
        <v>0</v>
      </c>
      <c r="BL910" s="17" t="s">
        <v>295</v>
      </c>
      <c r="BM910" s="147" t="s">
        <v>2026</v>
      </c>
    </row>
    <row r="911" spans="2:65" s="1" customFormat="1" ht="312">
      <c r="B911" s="32"/>
      <c r="D911" s="149" t="s">
        <v>195</v>
      </c>
      <c r="F911" s="175" t="s">
        <v>2027</v>
      </c>
      <c r="I911" s="151"/>
      <c r="L911" s="32"/>
      <c r="M911" s="152"/>
      <c r="T911" s="56"/>
      <c r="AT911" s="17" t="s">
        <v>195</v>
      </c>
      <c r="AU911" s="17" t="s">
        <v>90</v>
      </c>
    </row>
    <row r="912" spans="2:65" s="1" customFormat="1" ht="24.2" customHeight="1">
      <c r="B912" s="32"/>
      <c r="C912" s="136" t="s">
        <v>2028</v>
      </c>
      <c r="D912" s="136" t="s">
        <v>160</v>
      </c>
      <c r="E912" s="137" t="s">
        <v>2029</v>
      </c>
      <c r="F912" s="138" t="s">
        <v>2030</v>
      </c>
      <c r="G912" s="139" t="s">
        <v>356</v>
      </c>
      <c r="H912" s="140">
        <v>14.44</v>
      </c>
      <c r="I912" s="141"/>
      <c r="J912" s="142">
        <f>ROUND(I912*H912,2)</f>
        <v>0</v>
      </c>
      <c r="K912" s="138" t="s">
        <v>270</v>
      </c>
      <c r="L912" s="32"/>
      <c r="M912" s="143" t="s">
        <v>1</v>
      </c>
      <c r="N912" s="144" t="s">
        <v>45</v>
      </c>
      <c r="P912" s="145">
        <f>O912*H912</f>
        <v>0</v>
      </c>
      <c r="Q912" s="145">
        <v>1E-3</v>
      </c>
      <c r="R912" s="145">
        <f>Q912*H912</f>
        <v>1.444E-2</v>
      </c>
      <c r="S912" s="145">
        <v>0</v>
      </c>
      <c r="T912" s="146">
        <f>S912*H912</f>
        <v>0</v>
      </c>
      <c r="AR912" s="147" t="s">
        <v>295</v>
      </c>
      <c r="AT912" s="147" t="s">
        <v>160</v>
      </c>
      <c r="AU912" s="147" t="s">
        <v>90</v>
      </c>
      <c r="AY912" s="17" t="s">
        <v>158</v>
      </c>
      <c r="BE912" s="148">
        <f>IF(N912="základní",J912,0)</f>
        <v>0</v>
      </c>
      <c r="BF912" s="148">
        <f>IF(N912="snížená",J912,0)</f>
        <v>0</v>
      </c>
      <c r="BG912" s="148">
        <f>IF(N912="zákl. přenesená",J912,0)</f>
        <v>0</v>
      </c>
      <c r="BH912" s="148">
        <f>IF(N912="sníž. přenesená",J912,0)</f>
        <v>0</v>
      </c>
      <c r="BI912" s="148">
        <f>IF(N912="nulová",J912,0)</f>
        <v>0</v>
      </c>
      <c r="BJ912" s="17" t="s">
        <v>88</v>
      </c>
      <c r="BK912" s="148">
        <f>ROUND(I912*H912,2)</f>
        <v>0</v>
      </c>
      <c r="BL912" s="17" t="s">
        <v>295</v>
      </c>
      <c r="BM912" s="147" t="s">
        <v>2031</v>
      </c>
    </row>
    <row r="913" spans="2:65" s="1" customFormat="1" ht="78">
      <c r="B913" s="32"/>
      <c r="D913" s="149" t="s">
        <v>195</v>
      </c>
      <c r="F913" s="175" t="s">
        <v>2032</v>
      </c>
      <c r="I913" s="151"/>
      <c r="L913" s="32"/>
      <c r="M913" s="152"/>
      <c r="T913" s="56"/>
      <c r="AT913" s="17" t="s">
        <v>195</v>
      </c>
      <c r="AU913" s="17" t="s">
        <v>90</v>
      </c>
    </row>
    <row r="914" spans="2:65" s="12" customFormat="1" ht="11.25">
      <c r="B914" s="155"/>
      <c r="D914" s="149" t="s">
        <v>171</v>
      </c>
      <c r="E914" s="156" t="s">
        <v>1</v>
      </c>
      <c r="F914" s="157" t="s">
        <v>2033</v>
      </c>
      <c r="H914" s="156" t="s">
        <v>1</v>
      </c>
      <c r="I914" s="158"/>
      <c r="L914" s="155"/>
      <c r="M914" s="159"/>
      <c r="T914" s="160"/>
      <c r="AT914" s="156" t="s">
        <v>171</v>
      </c>
      <c r="AU914" s="156" t="s">
        <v>90</v>
      </c>
      <c r="AV914" s="12" t="s">
        <v>88</v>
      </c>
      <c r="AW914" s="12" t="s">
        <v>36</v>
      </c>
      <c r="AX914" s="12" t="s">
        <v>80</v>
      </c>
      <c r="AY914" s="156" t="s">
        <v>158</v>
      </c>
    </row>
    <row r="915" spans="2:65" s="12" customFormat="1" ht="11.25">
      <c r="B915" s="155"/>
      <c r="D915" s="149" t="s">
        <v>171</v>
      </c>
      <c r="E915" s="156" t="s">
        <v>1</v>
      </c>
      <c r="F915" s="157" t="s">
        <v>2034</v>
      </c>
      <c r="H915" s="156" t="s">
        <v>1</v>
      </c>
      <c r="I915" s="158"/>
      <c r="L915" s="155"/>
      <c r="M915" s="159"/>
      <c r="T915" s="160"/>
      <c r="AT915" s="156" t="s">
        <v>171</v>
      </c>
      <c r="AU915" s="156" t="s">
        <v>90</v>
      </c>
      <c r="AV915" s="12" t="s">
        <v>88</v>
      </c>
      <c r="AW915" s="12" t="s">
        <v>36</v>
      </c>
      <c r="AX915" s="12" t="s">
        <v>80</v>
      </c>
      <c r="AY915" s="156" t="s">
        <v>158</v>
      </c>
    </row>
    <row r="916" spans="2:65" s="13" customFormat="1" ht="11.25">
      <c r="B916" s="161"/>
      <c r="D916" s="149" t="s">
        <v>171</v>
      </c>
      <c r="E916" s="162" t="s">
        <v>1</v>
      </c>
      <c r="F916" s="163" t="s">
        <v>2035</v>
      </c>
      <c r="H916" s="164">
        <v>7.2</v>
      </c>
      <c r="I916" s="165"/>
      <c r="L916" s="161"/>
      <c r="M916" s="166"/>
      <c r="T916" s="167"/>
      <c r="AT916" s="162" t="s">
        <v>171</v>
      </c>
      <c r="AU916" s="162" t="s">
        <v>90</v>
      </c>
      <c r="AV916" s="13" t="s">
        <v>90</v>
      </c>
      <c r="AW916" s="13" t="s">
        <v>36</v>
      </c>
      <c r="AX916" s="13" t="s">
        <v>80</v>
      </c>
      <c r="AY916" s="162" t="s">
        <v>158</v>
      </c>
    </row>
    <row r="917" spans="2:65" s="12" customFormat="1" ht="22.5">
      <c r="B917" s="155"/>
      <c r="D917" s="149" t="s">
        <v>171</v>
      </c>
      <c r="E917" s="156" t="s">
        <v>1</v>
      </c>
      <c r="F917" s="157" t="s">
        <v>2036</v>
      </c>
      <c r="H917" s="156" t="s">
        <v>1</v>
      </c>
      <c r="I917" s="158"/>
      <c r="L917" s="155"/>
      <c r="M917" s="159"/>
      <c r="T917" s="160"/>
      <c r="AT917" s="156" t="s">
        <v>171</v>
      </c>
      <c r="AU917" s="156" t="s">
        <v>90</v>
      </c>
      <c r="AV917" s="12" t="s">
        <v>88</v>
      </c>
      <c r="AW917" s="12" t="s">
        <v>36</v>
      </c>
      <c r="AX917" s="12" t="s">
        <v>80</v>
      </c>
      <c r="AY917" s="156" t="s">
        <v>158</v>
      </c>
    </row>
    <row r="918" spans="2:65" s="13" customFormat="1" ht="11.25">
      <c r="B918" s="161"/>
      <c r="D918" s="149" t="s">
        <v>171</v>
      </c>
      <c r="E918" s="162" t="s">
        <v>1</v>
      </c>
      <c r="F918" s="163" t="s">
        <v>2037</v>
      </c>
      <c r="H918" s="164">
        <v>7.24</v>
      </c>
      <c r="I918" s="165"/>
      <c r="L918" s="161"/>
      <c r="M918" s="166"/>
      <c r="T918" s="167"/>
      <c r="AT918" s="162" t="s">
        <v>171</v>
      </c>
      <c r="AU918" s="162" t="s">
        <v>90</v>
      </c>
      <c r="AV918" s="13" t="s">
        <v>90</v>
      </c>
      <c r="AW918" s="13" t="s">
        <v>36</v>
      </c>
      <c r="AX918" s="13" t="s">
        <v>80</v>
      </c>
      <c r="AY918" s="162" t="s">
        <v>158</v>
      </c>
    </row>
    <row r="919" spans="2:65" s="14" customFormat="1" ht="11.25">
      <c r="B919" s="168"/>
      <c r="D919" s="149" t="s">
        <v>171</v>
      </c>
      <c r="E919" s="169" t="s">
        <v>1</v>
      </c>
      <c r="F919" s="170" t="s">
        <v>182</v>
      </c>
      <c r="H919" s="171">
        <v>14.44</v>
      </c>
      <c r="I919" s="172"/>
      <c r="L919" s="168"/>
      <c r="M919" s="173"/>
      <c r="T919" s="174"/>
      <c r="AT919" s="169" t="s">
        <v>171</v>
      </c>
      <c r="AU919" s="169" t="s">
        <v>90</v>
      </c>
      <c r="AV919" s="14" t="s">
        <v>165</v>
      </c>
      <c r="AW919" s="14" t="s">
        <v>36</v>
      </c>
      <c r="AX919" s="14" t="s">
        <v>88</v>
      </c>
      <c r="AY919" s="169" t="s">
        <v>158</v>
      </c>
    </row>
    <row r="920" spans="2:65" s="1" customFormat="1" ht="24.2" customHeight="1">
      <c r="B920" s="32"/>
      <c r="C920" s="136" t="s">
        <v>2038</v>
      </c>
      <c r="D920" s="136" t="s">
        <v>160</v>
      </c>
      <c r="E920" s="137" t="s">
        <v>905</v>
      </c>
      <c r="F920" s="138" t="s">
        <v>906</v>
      </c>
      <c r="G920" s="139" t="s">
        <v>339</v>
      </c>
      <c r="H920" s="140">
        <v>1.212</v>
      </c>
      <c r="I920" s="141"/>
      <c r="J920" s="142">
        <f>ROUND(I920*H920,2)</f>
        <v>0</v>
      </c>
      <c r="K920" s="138" t="s">
        <v>164</v>
      </c>
      <c r="L920" s="32"/>
      <c r="M920" s="143" t="s">
        <v>1</v>
      </c>
      <c r="N920" s="144" t="s">
        <v>45</v>
      </c>
      <c r="P920" s="145">
        <f>O920*H920</f>
        <v>0</v>
      </c>
      <c r="Q920" s="145">
        <v>0</v>
      </c>
      <c r="R920" s="145">
        <f>Q920*H920</f>
        <v>0</v>
      </c>
      <c r="S920" s="145">
        <v>0</v>
      </c>
      <c r="T920" s="146">
        <f>S920*H920</f>
        <v>0</v>
      </c>
      <c r="AR920" s="147" t="s">
        <v>295</v>
      </c>
      <c r="AT920" s="147" t="s">
        <v>160</v>
      </c>
      <c r="AU920" s="147" t="s">
        <v>90</v>
      </c>
      <c r="AY920" s="17" t="s">
        <v>158</v>
      </c>
      <c r="BE920" s="148">
        <f>IF(N920="základní",J920,0)</f>
        <v>0</v>
      </c>
      <c r="BF920" s="148">
        <f>IF(N920="snížená",J920,0)</f>
        <v>0</v>
      </c>
      <c r="BG920" s="148">
        <f>IF(N920="zákl. přenesená",J920,0)</f>
        <v>0</v>
      </c>
      <c r="BH920" s="148">
        <f>IF(N920="sníž. přenesená",J920,0)</f>
        <v>0</v>
      </c>
      <c r="BI920" s="148">
        <f>IF(N920="nulová",J920,0)</f>
        <v>0</v>
      </c>
      <c r="BJ920" s="17" t="s">
        <v>88</v>
      </c>
      <c r="BK920" s="148">
        <f>ROUND(I920*H920,2)</f>
        <v>0</v>
      </c>
      <c r="BL920" s="17" t="s">
        <v>295</v>
      </c>
      <c r="BM920" s="147" t="s">
        <v>2039</v>
      </c>
    </row>
    <row r="921" spans="2:65" s="1" customFormat="1" ht="29.25">
      <c r="B921" s="32"/>
      <c r="D921" s="149" t="s">
        <v>167</v>
      </c>
      <c r="F921" s="150" t="s">
        <v>908</v>
      </c>
      <c r="I921" s="151"/>
      <c r="L921" s="32"/>
      <c r="M921" s="152"/>
      <c r="T921" s="56"/>
      <c r="AT921" s="17" t="s">
        <v>167</v>
      </c>
      <c r="AU921" s="17" t="s">
        <v>90</v>
      </c>
    </row>
    <row r="922" spans="2:65" s="1" customFormat="1" ht="11.25">
      <c r="B922" s="32"/>
      <c r="D922" s="153" t="s">
        <v>169</v>
      </c>
      <c r="F922" s="154" t="s">
        <v>909</v>
      </c>
      <c r="I922" s="151"/>
      <c r="L922" s="32"/>
      <c r="M922" s="152"/>
      <c r="T922" s="56"/>
      <c r="AT922" s="17" t="s">
        <v>169</v>
      </c>
      <c r="AU922" s="17" t="s">
        <v>90</v>
      </c>
    </row>
    <row r="923" spans="2:65" s="11" customFormat="1" ht="25.9" customHeight="1">
      <c r="B923" s="124"/>
      <c r="D923" s="125" t="s">
        <v>79</v>
      </c>
      <c r="E923" s="126" t="s">
        <v>910</v>
      </c>
      <c r="F923" s="126" t="s">
        <v>911</v>
      </c>
      <c r="I923" s="127"/>
      <c r="J923" s="128">
        <f>BK923</f>
        <v>0</v>
      </c>
      <c r="L923" s="124"/>
      <c r="M923" s="129"/>
      <c r="P923" s="130">
        <f>SUM(P924:P940)</f>
        <v>0</v>
      </c>
      <c r="R923" s="130">
        <f>SUM(R924:R940)</f>
        <v>0</v>
      </c>
      <c r="T923" s="131">
        <f>SUM(T924:T940)</f>
        <v>0</v>
      </c>
      <c r="AR923" s="125" t="s">
        <v>157</v>
      </c>
      <c r="AT923" s="132" t="s">
        <v>79</v>
      </c>
      <c r="AU923" s="132" t="s">
        <v>80</v>
      </c>
      <c r="AY923" s="125" t="s">
        <v>158</v>
      </c>
      <c r="BK923" s="133">
        <f>SUM(BK924:BK940)</f>
        <v>0</v>
      </c>
    </row>
    <row r="924" spans="2:65" s="1" customFormat="1" ht="24.2" customHeight="1">
      <c r="B924" s="32"/>
      <c r="C924" s="136" t="s">
        <v>2040</v>
      </c>
      <c r="D924" s="136" t="s">
        <v>160</v>
      </c>
      <c r="E924" s="137" t="s">
        <v>2041</v>
      </c>
      <c r="F924" s="138" t="s">
        <v>2042</v>
      </c>
      <c r="G924" s="139" t="s">
        <v>269</v>
      </c>
      <c r="H924" s="140">
        <v>1</v>
      </c>
      <c r="I924" s="141"/>
      <c r="J924" s="142">
        <f>ROUND(I924*H924,2)</f>
        <v>0</v>
      </c>
      <c r="K924" s="138" t="s">
        <v>270</v>
      </c>
      <c r="L924" s="32"/>
      <c r="M924" s="143" t="s">
        <v>1</v>
      </c>
      <c r="N924" s="144" t="s">
        <v>45</v>
      </c>
      <c r="P924" s="145">
        <f>O924*H924</f>
        <v>0</v>
      </c>
      <c r="Q924" s="145">
        <v>0</v>
      </c>
      <c r="R924" s="145">
        <f>Q924*H924</f>
        <v>0</v>
      </c>
      <c r="S924" s="145">
        <v>0</v>
      </c>
      <c r="T924" s="146">
        <f>S924*H924</f>
        <v>0</v>
      </c>
      <c r="AR924" s="147" t="s">
        <v>915</v>
      </c>
      <c r="AT924" s="147" t="s">
        <v>160</v>
      </c>
      <c r="AU924" s="147" t="s">
        <v>88</v>
      </c>
      <c r="AY924" s="17" t="s">
        <v>158</v>
      </c>
      <c r="BE924" s="148">
        <f>IF(N924="základní",J924,0)</f>
        <v>0</v>
      </c>
      <c r="BF924" s="148">
        <f>IF(N924="snížená",J924,0)</f>
        <v>0</v>
      </c>
      <c r="BG924" s="148">
        <f>IF(N924="zákl. přenesená",J924,0)</f>
        <v>0</v>
      </c>
      <c r="BH924" s="148">
        <f>IF(N924="sníž. přenesená",J924,0)</f>
        <v>0</v>
      </c>
      <c r="BI924" s="148">
        <f>IF(N924="nulová",J924,0)</f>
        <v>0</v>
      </c>
      <c r="BJ924" s="17" t="s">
        <v>88</v>
      </c>
      <c r="BK924" s="148">
        <f>ROUND(I924*H924,2)</f>
        <v>0</v>
      </c>
      <c r="BL924" s="17" t="s">
        <v>915</v>
      </c>
      <c r="BM924" s="147" t="s">
        <v>2043</v>
      </c>
    </row>
    <row r="925" spans="2:65" s="1" customFormat="1" ht="87.75">
      <c r="B925" s="32"/>
      <c r="D925" s="149" t="s">
        <v>195</v>
      </c>
      <c r="F925" s="175" t="s">
        <v>2044</v>
      </c>
      <c r="I925" s="151"/>
      <c r="L925" s="32"/>
      <c r="M925" s="152"/>
      <c r="T925" s="56"/>
      <c r="AT925" s="17" t="s">
        <v>195</v>
      </c>
      <c r="AU925" s="17" t="s">
        <v>88</v>
      </c>
    </row>
    <row r="926" spans="2:65" s="12" customFormat="1" ht="11.25">
      <c r="B926" s="155"/>
      <c r="D926" s="149" t="s">
        <v>171</v>
      </c>
      <c r="E926" s="156" t="s">
        <v>1</v>
      </c>
      <c r="F926" s="157" t="s">
        <v>2045</v>
      </c>
      <c r="H926" s="156" t="s">
        <v>1</v>
      </c>
      <c r="I926" s="158"/>
      <c r="L926" s="155"/>
      <c r="M926" s="159"/>
      <c r="T926" s="160"/>
      <c r="AT926" s="156" t="s">
        <v>171</v>
      </c>
      <c r="AU926" s="156" t="s">
        <v>88</v>
      </c>
      <c r="AV926" s="12" t="s">
        <v>88</v>
      </c>
      <c r="AW926" s="12" t="s">
        <v>36</v>
      </c>
      <c r="AX926" s="12" t="s">
        <v>80</v>
      </c>
      <c r="AY926" s="156" t="s">
        <v>158</v>
      </c>
    </row>
    <row r="927" spans="2:65" s="13" customFormat="1" ht="11.25">
      <c r="B927" s="161"/>
      <c r="D927" s="149" t="s">
        <v>171</v>
      </c>
      <c r="E927" s="162" t="s">
        <v>1</v>
      </c>
      <c r="F927" s="163" t="s">
        <v>273</v>
      </c>
      <c r="H927" s="164">
        <v>1</v>
      </c>
      <c r="I927" s="165"/>
      <c r="L927" s="161"/>
      <c r="M927" s="166"/>
      <c r="T927" s="167"/>
      <c r="AT927" s="162" t="s">
        <v>171</v>
      </c>
      <c r="AU927" s="162" t="s">
        <v>88</v>
      </c>
      <c r="AV927" s="13" t="s">
        <v>90</v>
      </c>
      <c r="AW927" s="13" t="s">
        <v>36</v>
      </c>
      <c r="AX927" s="13" t="s">
        <v>80</v>
      </c>
      <c r="AY927" s="162" t="s">
        <v>158</v>
      </c>
    </row>
    <row r="928" spans="2:65" s="14" customFormat="1" ht="11.25">
      <c r="B928" s="168"/>
      <c r="D928" s="149" t="s">
        <v>171</v>
      </c>
      <c r="E928" s="169" t="s">
        <v>1</v>
      </c>
      <c r="F928" s="170" t="s">
        <v>182</v>
      </c>
      <c r="H928" s="171">
        <v>1</v>
      </c>
      <c r="I928" s="172"/>
      <c r="L928" s="168"/>
      <c r="M928" s="173"/>
      <c r="T928" s="174"/>
      <c r="AT928" s="169" t="s">
        <v>171</v>
      </c>
      <c r="AU928" s="169" t="s">
        <v>88</v>
      </c>
      <c r="AV928" s="14" t="s">
        <v>165</v>
      </c>
      <c r="AW928" s="14" t="s">
        <v>36</v>
      </c>
      <c r="AX928" s="14" t="s">
        <v>88</v>
      </c>
      <c r="AY928" s="169" t="s">
        <v>158</v>
      </c>
    </row>
    <row r="929" spans="2:65" s="1" customFormat="1" ht="33" customHeight="1">
      <c r="B929" s="32"/>
      <c r="C929" s="136" t="s">
        <v>2046</v>
      </c>
      <c r="D929" s="136" t="s">
        <v>160</v>
      </c>
      <c r="E929" s="137" t="s">
        <v>2047</v>
      </c>
      <c r="F929" s="138" t="s">
        <v>2048</v>
      </c>
      <c r="G929" s="139" t="s">
        <v>269</v>
      </c>
      <c r="H929" s="140">
        <v>1</v>
      </c>
      <c r="I929" s="141"/>
      <c r="J929" s="142">
        <f>ROUND(I929*H929,2)</f>
        <v>0</v>
      </c>
      <c r="K929" s="138" t="s">
        <v>270</v>
      </c>
      <c r="L929" s="32"/>
      <c r="M929" s="143" t="s">
        <v>1</v>
      </c>
      <c r="N929" s="144" t="s">
        <v>45</v>
      </c>
      <c r="P929" s="145">
        <f>O929*H929</f>
        <v>0</v>
      </c>
      <c r="Q929" s="145">
        <v>0</v>
      </c>
      <c r="R929" s="145">
        <f>Q929*H929</f>
        <v>0</v>
      </c>
      <c r="S929" s="145">
        <v>0</v>
      </c>
      <c r="T929" s="146">
        <f>S929*H929</f>
        <v>0</v>
      </c>
      <c r="AR929" s="147" t="s">
        <v>915</v>
      </c>
      <c r="AT929" s="147" t="s">
        <v>160</v>
      </c>
      <c r="AU929" s="147" t="s">
        <v>88</v>
      </c>
      <c r="AY929" s="17" t="s">
        <v>158</v>
      </c>
      <c r="BE929" s="148">
        <f>IF(N929="základní",J929,0)</f>
        <v>0</v>
      </c>
      <c r="BF929" s="148">
        <f>IF(N929="snížená",J929,0)</f>
        <v>0</v>
      </c>
      <c r="BG929" s="148">
        <f>IF(N929="zákl. přenesená",J929,0)</f>
        <v>0</v>
      </c>
      <c r="BH929" s="148">
        <f>IF(N929="sníž. přenesená",J929,0)</f>
        <v>0</v>
      </c>
      <c r="BI929" s="148">
        <f>IF(N929="nulová",J929,0)</f>
        <v>0</v>
      </c>
      <c r="BJ929" s="17" t="s">
        <v>88</v>
      </c>
      <c r="BK929" s="148">
        <f>ROUND(I929*H929,2)</f>
        <v>0</v>
      </c>
      <c r="BL929" s="17" t="s">
        <v>915</v>
      </c>
      <c r="BM929" s="147" t="s">
        <v>2049</v>
      </c>
    </row>
    <row r="930" spans="2:65" s="1" customFormat="1" ht="165.75">
      <c r="B930" s="32"/>
      <c r="D930" s="149" t="s">
        <v>195</v>
      </c>
      <c r="F930" s="175" t="s">
        <v>2050</v>
      </c>
      <c r="I930" s="151"/>
      <c r="L930" s="32"/>
      <c r="M930" s="152"/>
      <c r="T930" s="56"/>
      <c r="AT930" s="17" t="s">
        <v>195</v>
      </c>
      <c r="AU930" s="17" t="s">
        <v>88</v>
      </c>
    </row>
    <row r="931" spans="2:65" s="12" customFormat="1" ht="11.25">
      <c r="B931" s="155"/>
      <c r="D931" s="149" t="s">
        <v>171</v>
      </c>
      <c r="E931" s="156" t="s">
        <v>1</v>
      </c>
      <c r="F931" s="157" t="s">
        <v>2051</v>
      </c>
      <c r="H931" s="156" t="s">
        <v>1</v>
      </c>
      <c r="I931" s="158"/>
      <c r="L931" s="155"/>
      <c r="M931" s="159"/>
      <c r="T931" s="160"/>
      <c r="AT931" s="156" t="s">
        <v>171</v>
      </c>
      <c r="AU931" s="156" t="s">
        <v>88</v>
      </c>
      <c r="AV931" s="12" t="s">
        <v>88</v>
      </c>
      <c r="AW931" s="12" t="s">
        <v>36</v>
      </c>
      <c r="AX931" s="12" t="s">
        <v>80</v>
      </c>
      <c r="AY931" s="156" t="s">
        <v>158</v>
      </c>
    </row>
    <row r="932" spans="2:65" s="13" customFormat="1" ht="11.25">
      <c r="B932" s="161"/>
      <c r="D932" s="149" t="s">
        <v>171</v>
      </c>
      <c r="E932" s="162" t="s">
        <v>1</v>
      </c>
      <c r="F932" s="163" t="s">
        <v>273</v>
      </c>
      <c r="H932" s="164">
        <v>1</v>
      </c>
      <c r="I932" s="165"/>
      <c r="L932" s="161"/>
      <c r="M932" s="166"/>
      <c r="T932" s="167"/>
      <c r="AT932" s="162" t="s">
        <v>171</v>
      </c>
      <c r="AU932" s="162" t="s">
        <v>88</v>
      </c>
      <c r="AV932" s="13" t="s">
        <v>90</v>
      </c>
      <c r="AW932" s="13" t="s">
        <v>36</v>
      </c>
      <c r="AX932" s="13" t="s">
        <v>80</v>
      </c>
      <c r="AY932" s="162" t="s">
        <v>158</v>
      </c>
    </row>
    <row r="933" spans="2:65" s="14" customFormat="1" ht="11.25">
      <c r="B933" s="168"/>
      <c r="D933" s="149" t="s">
        <v>171</v>
      </c>
      <c r="E933" s="169" t="s">
        <v>1</v>
      </c>
      <c r="F933" s="170" t="s">
        <v>182</v>
      </c>
      <c r="H933" s="171">
        <v>1</v>
      </c>
      <c r="I933" s="172"/>
      <c r="L933" s="168"/>
      <c r="M933" s="173"/>
      <c r="T933" s="174"/>
      <c r="AT933" s="169" t="s">
        <v>171</v>
      </c>
      <c r="AU933" s="169" t="s">
        <v>88</v>
      </c>
      <c r="AV933" s="14" t="s">
        <v>165</v>
      </c>
      <c r="AW933" s="14" t="s">
        <v>36</v>
      </c>
      <c r="AX933" s="14" t="s">
        <v>88</v>
      </c>
      <c r="AY933" s="169" t="s">
        <v>158</v>
      </c>
    </row>
    <row r="934" spans="2:65" s="1" customFormat="1" ht="24.2" customHeight="1">
      <c r="B934" s="32"/>
      <c r="C934" s="136" t="s">
        <v>2052</v>
      </c>
      <c r="D934" s="136" t="s">
        <v>160</v>
      </c>
      <c r="E934" s="137" t="s">
        <v>2053</v>
      </c>
      <c r="F934" s="138" t="s">
        <v>926</v>
      </c>
      <c r="G934" s="139" t="s">
        <v>269</v>
      </c>
      <c r="H934" s="140">
        <v>1</v>
      </c>
      <c r="I934" s="141"/>
      <c r="J934" s="142">
        <f>ROUND(I934*H934,2)</f>
        <v>0</v>
      </c>
      <c r="K934" s="138" t="s">
        <v>270</v>
      </c>
      <c r="L934" s="32"/>
      <c r="M934" s="143" t="s">
        <v>1</v>
      </c>
      <c r="N934" s="144" t="s">
        <v>45</v>
      </c>
      <c r="P934" s="145">
        <f>O934*H934</f>
        <v>0</v>
      </c>
      <c r="Q934" s="145">
        <v>0</v>
      </c>
      <c r="R934" s="145">
        <f>Q934*H934</f>
        <v>0</v>
      </c>
      <c r="S934" s="145">
        <v>0</v>
      </c>
      <c r="T934" s="146">
        <f>S934*H934</f>
        <v>0</v>
      </c>
      <c r="AR934" s="147" t="s">
        <v>915</v>
      </c>
      <c r="AT934" s="147" t="s">
        <v>160</v>
      </c>
      <c r="AU934" s="147" t="s">
        <v>88</v>
      </c>
      <c r="AY934" s="17" t="s">
        <v>158</v>
      </c>
      <c r="BE934" s="148">
        <f>IF(N934="základní",J934,0)</f>
        <v>0</v>
      </c>
      <c r="BF934" s="148">
        <f>IF(N934="snížená",J934,0)</f>
        <v>0</v>
      </c>
      <c r="BG934" s="148">
        <f>IF(N934="zákl. přenesená",J934,0)</f>
        <v>0</v>
      </c>
      <c r="BH934" s="148">
        <f>IF(N934="sníž. přenesená",J934,0)</f>
        <v>0</v>
      </c>
      <c r="BI934" s="148">
        <f>IF(N934="nulová",J934,0)</f>
        <v>0</v>
      </c>
      <c r="BJ934" s="17" t="s">
        <v>88</v>
      </c>
      <c r="BK934" s="148">
        <f>ROUND(I934*H934,2)</f>
        <v>0</v>
      </c>
      <c r="BL934" s="17" t="s">
        <v>915</v>
      </c>
      <c r="BM934" s="147" t="s">
        <v>2054</v>
      </c>
    </row>
    <row r="935" spans="2:65" s="1" customFormat="1" ht="165.75">
      <c r="B935" s="32"/>
      <c r="D935" s="149" t="s">
        <v>195</v>
      </c>
      <c r="F935" s="175" t="s">
        <v>2055</v>
      </c>
      <c r="I935" s="151"/>
      <c r="L935" s="32"/>
      <c r="M935" s="152"/>
      <c r="T935" s="56"/>
      <c r="AT935" s="17" t="s">
        <v>195</v>
      </c>
      <c r="AU935" s="17" t="s">
        <v>88</v>
      </c>
    </row>
    <row r="936" spans="2:65" s="1" customFormat="1" ht="21.75" customHeight="1">
      <c r="B936" s="32"/>
      <c r="C936" s="136" t="s">
        <v>2056</v>
      </c>
      <c r="D936" s="136" t="s">
        <v>160</v>
      </c>
      <c r="E936" s="137" t="s">
        <v>2057</v>
      </c>
      <c r="F936" s="138" t="s">
        <v>2058</v>
      </c>
      <c r="G936" s="139" t="s">
        <v>269</v>
      </c>
      <c r="H936" s="140">
        <v>1</v>
      </c>
      <c r="I936" s="141"/>
      <c r="J936" s="142">
        <f>ROUND(I936*H936,2)</f>
        <v>0</v>
      </c>
      <c r="K936" s="138" t="s">
        <v>270</v>
      </c>
      <c r="L936" s="32"/>
      <c r="M936" s="143" t="s">
        <v>1</v>
      </c>
      <c r="N936" s="144" t="s">
        <v>45</v>
      </c>
      <c r="P936" s="145">
        <f>O936*H936</f>
        <v>0</v>
      </c>
      <c r="Q936" s="145">
        <v>0</v>
      </c>
      <c r="R936" s="145">
        <f>Q936*H936</f>
        <v>0</v>
      </c>
      <c r="S936" s="145">
        <v>0</v>
      </c>
      <c r="T936" s="146">
        <f>S936*H936</f>
        <v>0</v>
      </c>
      <c r="AR936" s="147" t="s">
        <v>915</v>
      </c>
      <c r="AT936" s="147" t="s">
        <v>160</v>
      </c>
      <c r="AU936" s="147" t="s">
        <v>88</v>
      </c>
      <c r="AY936" s="17" t="s">
        <v>158</v>
      </c>
      <c r="BE936" s="148">
        <f>IF(N936="základní",J936,0)</f>
        <v>0</v>
      </c>
      <c r="BF936" s="148">
        <f>IF(N936="snížená",J936,0)</f>
        <v>0</v>
      </c>
      <c r="BG936" s="148">
        <f>IF(N936="zákl. přenesená",J936,0)</f>
        <v>0</v>
      </c>
      <c r="BH936" s="148">
        <f>IF(N936="sníž. přenesená",J936,0)</f>
        <v>0</v>
      </c>
      <c r="BI936" s="148">
        <f>IF(N936="nulová",J936,0)</f>
        <v>0</v>
      </c>
      <c r="BJ936" s="17" t="s">
        <v>88</v>
      </c>
      <c r="BK936" s="148">
        <f>ROUND(I936*H936,2)</f>
        <v>0</v>
      </c>
      <c r="BL936" s="17" t="s">
        <v>915</v>
      </c>
      <c r="BM936" s="147" t="s">
        <v>2059</v>
      </c>
    </row>
    <row r="937" spans="2:65" s="1" customFormat="1" ht="78">
      <c r="B937" s="32"/>
      <c r="D937" s="149" t="s">
        <v>195</v>
      </c>
      <c r="F937" s="175" t="s">
        <v>2060</v>
      </c>
      <c r="I937" s="151"/>
      <c r="L937" s="32"/>
      <c r="M937" s="152"/>
      <c r="T937" s="56"/>
      <c r="AT937" s="17" t="s">
        <v>195</v>
      </c>
      <c r="AU937" s="17" t="s">
        <v>88</v>
      </c>
    </row>
    <row r="938" spans="2:65" s="12" customFormat="1" ht="11.25">
      <c r="B938" s="155"/>
      <c r="D938" s="149" t="s">
        <v>171</v>
      </c>
      <c r="E938" s="156" t="s">
        <v>1</v>
      </c>
      <c r="F938" s="157" t="s">
        <v>2061</v>
      </c>
      <c r="H938" s="156" t="s">
        <v>1</v>
      </c>
      <c r="I938" s="158"/>
      <c r="L938" s="155"/>
      <c r="M938" s="159"/>
      <c r="T938" s="160"/>
      <c r="AT938" s="156" t="s">
        <v>171</v>
      </c>
      <c r="AU938" s="156" t="s">
        <v>88</v>
      </c>
      <c r="AV938" s="12" t="s">
        <v>88</v>
      </c>
      <c r="AW938" s="12" t="s">
        <v>36</v>
      </c>
      <c r="AX938" s="12" t="s">
        <v>80</v>
      </c>
      <c r="AY938" s="156" t="s">
        <v>158</v>
      </c>
    </row>
    <row r="939" spans="2:65" s="13" customFormat="1" ht="11.25">
      <c r="B939" s="161"/>
      <c r="D939" s="149" t="s">
        <v>171</v>
      </c>
      <c r="E939" s="162" t="s">
        <v>1</v>
      </c>
      <c r="F939" s="163" t="s">
        <v>273</v>
      </c>
      <c r="H939" s="164">
        <v>1</v>
      </c>
      <c r="I939" s="165"/>
      <c r="L939" s="161"/>
      <c r="M939" s="166"/>
      <c r="T939" s="167"/>
      <c r="AT939" s="162" t="s">
        <v>171</v>
      </c>
      <c r="AU939" s="162" t="s">
        <v>88</v>
      </c>
      <c r="AV939" s="13" t="s">
        <v>90</v>
      </c>
      <c r="AW939" s="13" t="s">
        <v>36</v>
      </c>
      <c r="AX939" s="13" t="s">
        <v>80</v>
      </c>
      <c r="AY939" s="162" t="s">
        <v>158</v>
      </c>
    </row>
    <row r="940" spans="2:65" s="14" customFormat="1" ht="11.25">
      <c r="B940" s="168"/>
      <c r="D940" s="149" t="s">
        <v>171</v>
      </c>
      <c r="E940" s="169" t="s">
        <v>1</v>
      </c>
      <c r="F940" s="170" t="s">
        <v>182</v>
      </c>
      <c r="H940" s="171">
        <v>1</v>
      </c>
      <c r="I940" s="172"/>
      <c r="L940" s="168"/>
      <c r="M940" s="189"/>
      <c r="N940" s="190"/>
      <c r="O940" s="190"/>
      <c r="P940" s="190"/>
      <c r="Q940" s="190"/>
      <c r="R940" s="190"/>
      <c r="S940" s="190"/>
      <c r="T940" s="191"/>
      <c r="AT940" s="169" t="s">
        <v>171</v>
      </c>
      <c r="AU940" s="169" t="s">
        <v>88</v>
      </c>
      <c r="AV940" s="14" t="s">
        <v>165</v>
      </c>
      <c r="AW940" s="14" t="s">
        <v>36</v>
      </c>
      <c r="AX940" s="14" t="s">
        <v>88</v>
      </c>
      <c r="AY940" s="169" t="s">
        <v>158</v>
      </c>
    </row>
    <row r="941" spans="2:65" s="1" customFormat="1" ht="6.95" customHeight="1">
      <c r="B941" s="44"/>
      <c r="C941" s="45"/>
      <c r="D941" s="45"/>
      <c r="E941" s="45"/>
      <c r="F941" s="45"/>
      <c r="G941" s="45"/>
      <c r="H941" s="45"/>
      <c r="I941" s="45"/>
      <c r="J941" s="45"/>
      <c r="K941" s="45"/>
      <c r="L941" s="32"/>
    </row>
  </sheetData>
  <sheetProtection algorithmName="SHA-512" hashValue="7f7R8wHoHzte7feCzde/AHSuzUopsVbq0guEIYhS1K//N+x5mV1yYooBCq5eSlYeuNnbDGDYpJCJawRGOYcHXQ==" saltValue="R9fsJkOzEsINhx2olJQaf8Pg6NB0RJmsob3mmmk23PTOpn5MbHVs6H8SNWBgSPO1EoWFJ9qZEY/h1ZofB0hzQg==" spinCount="100000" sheet="1" objects="1" scenarios="1" formatColumns="0" formatRows="0" autoFilter="0"/>
  <autoFilter ref="C130:K940" xr:uid="{00000000-0009-0000-0000-000006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hyperlinks>
    <hyperlink ref="F136" r:id="rId1" xr:uid="{00000000-0004-0000-0600-000000000000}"/>
    <hyperlink ref="F141" r:id="rId2" xr:uid="{00000000-0004-0000-0600-000001000000}"/>
    <hyperlink ref="F148" r:id="rId3" xr:uid="{00000000-0004-0000-0600-000002000000}"/>
    <hyperlink ref="F152" r:id="rId4" xr:uid="{00000000-0004-0000-0600-000003000000}"/>
    <hyperlink ref="F159" r:id="rId5" xr:uid="{00000000-0004-0000-0600-000004000000}"/>
    <hyperlink ref="F169" r:id="rId6" xr:uid="{00000000-0004-0000-0600-000005000000}"/>
    <hyperlink ref="F176" r:id="rId7" xr:uid="{00000000-0004-0000-0600-000006000000}"/>
    <hyperlink ref="F183" r:id="rId8" xr:uid="{00000000-0004-0000-0600-000007000000}"/>
    <hyperlink ref="F190" r:id="rId9" xr:uid="{00000000-0004-0000-0600-000008000000}"/>
    <hyperlink ref="F196" r:id="rId10" xr:uid="{00000000-0004-0000-0600-000009000000}"/>
    <hyperlink ref="F202" r:id="rId11" xr:uid="{00000000-0004-0000-0600-00000A000000}"/>
    <hyperlink ref="F205" r:id="rId12" xr:uid="{00000000-0004-0000-0600-00000B000000}"/>
    <hyperlink ref="F208" r:id="rId13" xr:uid="{00000000-0004-0000-0600-00000C000000}"/>
    <hyperlink ref="F214" r:id="rId14" xr:uid="{00000000-0004-0000-0600-00000D000000}"/>
    <hyperlink ref="F220" r:id="rId15" xr:uid="{00000000-0004-0000-0600-00000E000000}"/>
    <hyperlink ref="F223" r:id="rId16" xr:uid="{00000000-0004-0000-0600-00000F000000}"/>
    <hyperlink ref="F230" r:id="rId17" xr:uid="{00000000-0004-0000-0600-000010000000}"/>
    <hyperlink ref="F239" r:id="rId18" xr:uid="{00000000-0004-0000-0600-000011000000}"/>
    <hyperlink ref="F259" r:id="rId19" xr:uid="{00000000-0004-0000-0600-000012000000}"/>
    <hyperlink ref="F266" r:id="rId20" xr:uid="{00000000-0004-0000-0600-000013000000}"/>
    <hyperlink ref="F273" r:id="rId21" xr:uid="{00000000-0004-0000-0600-000014000000}"/>
    <hyperlink ref="F284" r:id="rId22" xr:uid="{00000000-0004-0000-0600-000015000000}"/>
    <hyperlink ref="F299" r:id="rId23" xr:uid="{00000000-0004-0000-0600-000016000000}"/>
    <hyperlink ref="F318" r:id="rId24" xr:uid="{00000000-0004-0000-0600-000017000000}"/>
    <hyperlink ref="F327" r:id="rId25" xr:uid="{00000000-0004-0000-0600-000018000000}"/>
    <hyperlink ref="F333" r:id="rId26" xr:uid="{00000000-0004-0000-0600-000019000000}"/>
    <hyperlink ref="F339" r:id="rId27" xr:uid="{00000000-0004-0000-0600-00001A000000}"/>
    <hyperlink ref="F346" r:id="rId28" xr:uid="{00000000-0004-0000-0600-00001B000000}"/>
    <hyperlink ref="F357" r:id="rId29" xr:uid="{00000000-0004-0000-0600-00001C000000}"/>
    <hyperlink ref="F368" r:id="rId30" xr:uid="{00000000-0004-0000-0600-00001D000000}"/>
    <hyperlink ref="F379" r:id="rId31" xr:uid="{00000000-0004-0000-0600-00001E000000}"/>
    <hyperlink ref="F390" r:id="rId32" xr:uid="{00000000-0004-0000-0600-00001F000000}"/>
    <hyperlink ref="F397" r:id="rId33" xr:uid="{00000000-0004-0000-0600-000020000000}"/>
    <hyperlink ref="F404" r:id="rId34" xr:uid="{00000000-0004-0000-0600-000021000000}"/>
    <hyperlink ref="F436" r:id="rId35" xr:uid="{00000000-0004-0000-0600-000022000000}"/>
    <hyperlink ref="F445" r:id="rId36" xr:uid="{00000000-0004-0000-0600-000023000000}"/>
    <hyperlink ref="F460" r:id="rId37" xr:uid="{00000000-0004-0000-0600-000024000000}"/>
    <hyperlink ref="F465" r:id="rId38" xr:uid="{00000000-0004-0000-0600-000025000000}"/>
    <hyperlink ref="F468" r:id="rId39" xr:uid="{00000000-0004-0000-0600-000026000000}"/>
    <hyperlink ref="F471" r:id="rId40" xr:uid="{00000000-0004-0000-0600-000027000000}"/>
    <hyperlink ref="F478" r:id="rId41" xr:uid="{00000000-0004-0000-0600-000028000000}"/>
    <hyperlink ref="F485" r:id="rId42" xr:uid="{00000000-0004-0000-0600-000029000000}"/>
    <hyperlink ref="F504" r:id="rId43" xr:uid="{00000000-0004-0000-0600-00002A000000}"/>
    <hyperlink ref="F515" r:id="rId44" xr:uid="{00000000-0004-0000-0600-00002B000000}"/>
    <hyperlink ref="F520" r:id="rId45" xr:uid="{00000000-0004-0000-0600-00002C000000}"/>
    <hyperlink ref="F523" r:id="rId46" xr:uid="{00000000-0004-0000-0600-00002D000000}"/>
    <hyperlink ref="F535" r:id="rId47" xr:uid="{00000000-0004-0000-0600-00002E000000}"/>
    <hyperlink ref="F542" r:id="rId48" xr:uid="{00000000-0004-0000-0600-00002F000000}"/>
    <hyperlink ref="F563" r:id="rId49" xr:uid="{00000000-0004-0000-0600-000030000000}"/>
    <hyperlink ref="F613" r:id="rId50" xr:uid="{00000000-0004-0000-0600-000031000000}"/>
    <hyperlink ref="F623" r:id="rId51" xr:uid="{00000000-0004-0000-0600-000032000000}"/>
    <hyperlink ref="F650" r:id="rId52" xr:uid="{00000000-0004-0000-0600-000033000000}"/>
    <hyperlink ref="F655" r:id="rId53" xr:uid="{00000000-0004-0000-0600-000034000000}"/>
    <hyperlink ref="F663" r:id="rId54" xr:uid="{00000000-0004-0000-0600-000035000000}"/>
    <hyperlink ref="F681" r:id="rId55" xr:uid="{00000000-0004-0000-0600-000036000000}"/>
    <hyperlink ref="F690" r:id="rId56" xr:uid="{00000000-0004-0000-0600-000037000000}"/>
    <hyperlink ref="F736" r:id="rId57" xr:uid="{00000000-0004-0000-0600-000038000000}"/>
    <hyperlink ref="F762" r:id="rId58" xr:uid="{00000000-0004-0000-0600-000039000000}"/>
    <hyperlink ref="F769" r:id="rId59" xr:uid="{00000000-0004-0000-0600-00003A000000}"/>
    <hyperlink ref="F776" r:id="rId60" xr:uid="{00000000-0004-0000-0600-00003B000000}"/>
    <hyperlink ref="F783" r:id="rId61" xr:uid="{00000000-0004-0000-0600-00003C000000}"/>
    <hyperlink ref="F790" r:id="rId62" xr:uid="{00000000-0004-0000-0600-00003D000000}"/>
    <hyperlink ref="F801" r:id="rId63" xr:uid="{00000000-0004-0000-0600-00003E000000}"/>
    <hyperlink ref="F824" r:id="rId64" xr:uid="{00000000-0004-0000-0600-00003F000000}"/>
    <hyperlink ref="F842" r:id="rId65" xr:uid="{00000000-0004-0000-0600-000040000000}"/>
    <hyperlink ref="F850" r:id="rId66" xr:uid="{00000000-0004-0000-0600-000041000000}"/>
    <hyperlink ref="F856" r:id="rId67" xr:uid="{00000000-0004-0000-0600-000042000000}"/>
    <hyperlink ref="F866" r:id="rId68" xr:uid="{00000000-0004-0000-0600-000043000000}"/>
    <hyperlink ref="F876" r:id="rId69" xr:uid="{00000000-0004-0000-0600-000044000000}"/>
    <hyperlink ref="F886" r:id="rId70" xr:uid="{00000000-0004-0000-0600-000045000000}"/>
    <hyperlink ref="F896" r:id="rId71" xr:uid="{00000000-0004-0000-0600-000046000000}"/>
    <hyperlink ref="F922" r:id="rId72" xr:uid="{00000000-0004-0000-0600-00004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s="1" customFormat="1" ht="12" customHeight="1">
      <c r="B8" s="32"/>
      <c r="D8" s="27" t="s">
        <v>121</v>
      </c>
      <c r="L8" s="32"/>
    </row>
    <row r="9" spans="2:46" s="1" customFormat="1" ht="16.5" customHeight="1">
      <c r="B9" s="32"/>
      <c r="E9" s="204" t="s">
        <v>2062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10"/>
      <c r="G18" s="210"/>
      <c r="H18" s="21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15" t="s">
        <v>1</v>
      </c>
      <c r="F27" s="215"/>
      <c r="G27" s="215"/>
      <c r="H27" s="21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ROUND(J123,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ROUND((SUM(BE123:BE178)),  2)</f>
        <v>0</v>
      </c>
      <c r="I33" s="96">
        <v>0.21</v>
      </c>
      <c r="J33" s="86">
        <f>ROUND(((SUM(BE123:BE178))*I33),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ROUND((SUM(BF123:BF178)),  2)</f>
        <v>0</v>
      </c>
      <c r="I34" s="96">
        <v>0.15</v>
      </c>
      <c r="J34" s="86">
        <f>ROUND(((SUM(BF123:BF178))*I34),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ROUND((SUM(BG123:BG178)),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ROUND((SUM(BH123:BH178)),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ROUND((SUM(BI123:BI178)),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121</v>
      </c>
      <c r="L86" s="32"/>
    </row>
    <row r="87" spans="2:47" s="1" customFormat="1" ht="16.5" customHeight="1">
      <c r="B87" s="32"/>
      <c r="E87" s="204" t="str">
        <f>E9</f>
        <v>VON_1 - VEDLEJŠÍ A OSTATNÍ NÁKLADY - SO 01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23. 6. 2025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J123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141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8" customFormat="1" ht="24.95" customHeight="1">
      <c r="B98" s="108"/>
      <c r="D98" s="109" t="s">
        <v>2063</v>
      </c>
      <c r="E98" s="110"/>
      <c r="F98" s="110"/>
      <c r="G98" s="110"/>
      <c r="H98" s="110"/>
      <c r="I98" s="110"/>
      <c r="J98" s="111">
        <f>J125</f>
        <v>0</v>
      </c>
      <c r="L98" s="108"/>
    </row>
    <row r="99" spans="2:12" s="9" customFormat="1" ht="19.899999999999999" customHeight="1">
      <c r="B99" s="112"/>
      <c r="D99" s="113" t="s">
        <v>2064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2:12" s="9" customFormat="1" ht="19.899999999999999" customHeight="1">
      <c r="B100" s="112"/>
      <c r="D100" s="113" t="s">
        <v>2065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2:12" s="9" customFormat="1" ht="19.899999999999999" customHeight="1">
      <c r="B101" s="112"/>
      <c r="D101" s="113" t="s">
        <v>2066</v>
      </c>
      <c r="E101" s="114"/>
      <c r="F101" s="114"/>
      <c r="G101" s="114"/>
      <c r="H101" s="114"/>
      <c r="I101" s="114"/>
      <c r="J101" s="115">
        <f>J137</f>
        <v>0</v>
      </c>
      <c r="L101" s="112"/>
    </row>
    <row r="102" spans="2:12" s="9" customFormat="1" ht="19.899999999999999" customHeight="1">
      <c r="B102" s="112"/>
      <c r="D102" s="113" t="s">
        <v>2067</v>
      </c>
      <c r="E102" s="114"/>
      <c r="F102" s="114"/>
      <c r="G102" s="114"/>
      <c r="H102" s="114"/>
      <c r="I102" s="114"/>
      <c r="J102" s="115">
        <f>J152</f>
        <v>0</v>
      </c>
      <c r="L102" s="112"/>
    </row>
    <row r="103" spans="2:12" s="9" customFormat="1" ht="19.899999999999999" customHeight="1">
      <c r="B103" s="112"/>
      <c r="D103" s="113" t="s">
        <v>2068</v>
      </c>
      <c r="E103" s="114"/>
      <c r="F103" s="114"/>
      <c r="G103" s="114"/>
      <c r="H103" s="114"/>
      <c r="I103" s="114"/>
      <c r="J103" s="115">
        <f>J168</f>
        <v>0</v>
      </c>
      <c r="L103" s="112"/>
    </row>
    <row r="104" spans="2:12" s="1" customFormat="1" ht="21.75" customHeight="1">
      <c r="B104" s="32"/>
      <c r="L104" s="32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>
      <c r="B110" s="32"/>
      <c r="C110" s="21" t="s">
        <v>142</v>
      </c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16</v>
      </c>
      <c r="L112" s="32"/>
    </row>
    <row r="113" spans="2:65" s="1" customFormat="1" ht="26.25" customHeight="1">
      <c r="B113" s="32"/>
      <c r="E113" s="241" t="str">
        <f>E7</f>
        <v>Berounka, ř.km 21,638 - jez Zadní Třebáň - výstavba rybího přechodu a vodácké propusti</v>
      </c>
      <c r="F113" s="242"/>
      <c r="G113" s="242"/>
      <c r="H113" s="242"/>
      <c r="L113" s="32"/>
    </row>
    <row r="114" spans="2:65" s="1" customFormat="1" ht="12" customHeight="1">
      <c r="B114" s="32"/>
      <c r="C114" s="27" t="s">
        <v>121</v>
      </c>
      <c r="L114" s="32"/>
    </row>
    <row r="115" spans="2:65" s="1" customFormat="1" ht="16.5" customHeight="1">
      <c r="B115" s="32"/>
      <c r="E115" s="204" t="str">
        <f>E9</f>
        <v>VON_1 - VEDLEJŠÍ A OSTATNÍ NÁKLADY - SO 01</v>
      </c>
      <c r="F115" s="243"/>
      <c r="G115" s="243"/>
      <c r="H115" s="243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20</v>
      </c>
      <c r="F117" s="25" t="str">
        <f>F12</f>
        <v xml:space="preserve"> </v>
      </c>
      <c r="I117" s="27" t="s">
        <v>22</v>
      </c>
      <c r="J117" s="52" t="str">
        <f>IF(J12="","",J12)</f>
        <v>23. 6. 2025</v>
      </c>
      <c r="L117" s="32"/>
    </row>
    <row r="118" spans="2:65" s="1" customFormat="1" ht="6.95" customHeight="1">
      <c r="B118" s="32"/>
      <c r="L118" s="32"/>
    </row>
    <row r="119" spans="2:65" s="1" customFormat="1" ht="40.15" customHeight="1">
      <c r="B119" s="32"/>
      <c r="C119" s="27" t="s">
        <v>24</v>
      </c>
      <c r="F119" s="25" t="str">
        <f>E15</f>
        <v>Povodí Vltavy, státní podnik</v>
      </c>
      <c r="I119" s="27" t="s">
        <v>32</v>
      </c>
      <c r="J119" s="30" t="str">
        <f>E21</f>
        <v>ENVISYSTEM, s.r.o., U Nikolajky 15, 15000  Praha 5</v>
      </c>
      <c r="L119" s="32"/>
    </row>
    <row r="120" spans="2:65" s="1" customFormat="1" ht="15.2" customHeight="1">
      <c r="B120" s="32"/>
      <c r="C120" s="27" t="s">
        <v>30</v>
      </c>
      <c r="F120" s="25" t="str">
        <f>IF(E18="","",E18)</f>
        <v>Vyplň údaj</v>
      </c>
      <c r="I120" s="27" t="s">
        <v>37</v>
      </c>
      <c r="J120" s="30" t="str">
        <f>E24</f>
        <v xml:space="preserve"> 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16"/>
      <c r="C122" s="117" t="s">
        <v>143</v>
      </c>
      <c r="D122" s="118" t="s">
        <v>65</v>
      </c>
      <c r="E122" s="118" t="s">
        <v>61</v>
      </c>
      <c r="F122" s="118" t="s">
        <v>62</v>
      </c>
      <c r="G122" s="118" t="s">
        <v>144</v>
      </c>
      <c r="H122" s="118" t="s">
        <v>145</v>
      </c>
      <c r="I122" s="118" t="s">
        <v>146</v>
      </c>
      <c r="J122" s="118" t="s">
        <v>125</v>
      </c>
      <c r="K122" s="119" t="s">
        <v>147</v>
      </c>
      <c r="L122" s="116"/>
      <c r="M122" s="59" t="s">
        <v>1</v>
      </c>
      <c r="N122" s="60" t="s">
        <v>44</v>
      </c>
      <c r="O122" s="60" t="s">
        <v>148</v>
      </c>
      <c r="P122" s="60" t="s">
        <v>149</v>
      </c>
      <c r="Q122" s="60" t="s">
        <v>150</v>
      </c>
      <c r="R122" s="60" t="s">
        <v>151</v>
      </c>
      <c r="S122" s="60" t="s">
        <v>152</v>
      </c>
      <c r="T122" s="61" t="s">
        <v>153</v>
      </c>
    </row>
    <row r="123" spans="2:65" s="1" customFormat="1" ht="22.9" customHeight="1">
      <c r="B123" s="32"/>
      <c r="C123" s="64" t="s">
        <v>154</v>
      </c>
      <c r="J123" s="120">
        <f>BK123</f>
        <v>0</v>
      </c>
      <c r="L123" s="32"/>
      <c r="M123" s="62"/>
      <c r="N123" s="53"/>
      <c r="O123" s="53"/>
      <c r="P123" s="121">
        <f>P124+P125</f>
        <v>0</v>
      </c>
      <c r="Q123" s="53"/>
      <c r="R123" s="121">
        <f>R124+R125</f>
        <v>0</v>
      </c>
      <c r="S123" s="53"/>
      <c r="T123" s="122">
        <f>T124+T125</f>
        <v>0</v>
      </c>
      <c r="AT123" s="17" t="s">
        <v>79</v>
      </c>
      <c r="AU123" s="17" t="s">
        <v>127</v>
      </c>
      <c r="BK123" s="123">
        <f>BK124+BK125</f>
        <v>0</v>
      </c>
    </row>
    <row r="124" spans="2:65" s="11" customFormat="1" ht="25.9" customHeight="1">
      <c r="B124" s="124"/>
      <c r="D124" s="125" t="s">
        <v>79</v>
      </c>
      <c r="E124" s="126" t="s">
        <v>910</v>
      </c>
      <c r="F124" s="126" t="s">
        <v>911</v>
      </c>
      <c r="I124" s="127"/>
      <c r="J124" s="128">
        <f>BK124</f>
        <v>0</v>
      </c>
      <c r="L124" s="124"/>
      <c r="M124" s="129"/>
      <c r="P124" s="130">
        <v>0</v>
      </c>
      <c r="R124" s="130">
        <v>0</v>
      </c>
      <c r="T124" s="131">
        <v>0</v>
      </c>
      <c r="AR124" s="125" t="s">
        <v>157</v>
      </c>
      <c r="AT124" s="132" t="s">
        <v>79</v>
      </c>
      <c r="AU124" s="132" t="s">
        <v>80</v>
      </c>
      <c r="AY124" s="125" t="s">
        <v>158</v>
      </c>
      <c r="BK124" s="133">
        <v>0</v>
      </c>
    </row>
    <row r="125" spans="2:65" s="11" customFormat="1" ht="25.9" customHeight="1">
      <c r="B125" s="124"/>
      <c r="D125" s="125" t="s">
        <v>79</v>
      </c>
      <c r="E125" s="126" t="s">
        <v>2069</v>
      </c>
      <c r="F125" s="126" t="s">
        <v>2070</v>
      </c>
      <c r="I125" s="127"/>
      <c r="J125" s="128">
        <f>BK125</f>
        <v>0</v>
      </c>
      <c r="L125" s="124"/>
      <c r="M125" s="129"/>
      <c r="P125" s="130">
        <f>P126+P134+P137+P152+P168</f>
        <v>0</v>
      </c>
      <c r="R125" s="130">
        <f>R126+R134+R137+R152+R168</f>
        <v>0</v>
      </c>
      <c r="T125" s="131">
        <f>T126+T134+T137+T152+T168</f>
        <v>0</v>
      </c>
      <c r="AR125" s="125" t="s">
        <v>157</v>
      </c>
      <c r="AT125" s="132" t="s">
        <v>79</v>
      </c>
      <c r="AU125" s="132" t="s">
        <v>80</v>
      </c>
      <c r="AY125" s="125" t="s">
        <v>158</v>
      </c>
      <c r="BK125" s="133">
        <f>BK126+BK134+BK137+BK152+BK168</f>
        <v>0</v>
      </c>
    </row>
    <row r="126" spans="2:65" s="11" customFormat="1" ht="22.9" customHeight="1">
      <c r="B126" s="124"/>
      <c r="D126" s="125" t="s">
        <v>79</v>
      </c>
      <c r="E126" s="134" t="s">
        <v>2071</v>
      </c>
      <c r="F126" s="134" t="s">
        <v>2072</v>
      </c>
      <c r="I126" s="127"/>
      <c r="J126" s="135">
        <f>BK126</f>
        <v>0</v>
      </c>
      <c r="L126" s="124"/>
      <c r="M126" s="129"/>
      <c r="P126" s="130">
        <f>SUM(P127:P133)</f>
        <v>0</v>
      </c>
      <c r="R126" s="130">
        <f>SUM(R127:R133)</f>
        <v>0</v>
      </c>
      <c r="T126" s="131">
        <f>SUM(T127:T133)</f>
        <v>0</v>
      </c>
      <c r="AR126" s="125" t="s">
        <v>157</v>
      </c>
      <c r="AT126" s="132" t="s">
        <v>79</v>
      </c>
      <c r="AU126" s="132" t="s">
        <v>88</v>
      </c>
      <c r="AY126" s="125" t="s">
        <v>158</v>
      </c>
      <c r="BK126" s="133">
        <f>SUM(BK127:BK133)</f>
        <v>0</v>
      </c>
    </row>
    <row r="127" spans="2:65" s="1" customFormat="1" ht="62.65" customHeight="1">
      <c r="B127" s="32"/>
      <c r="C127" s="136" t="s">
        <v>88</v>
      </c>
      <c r="D127" s="136" t="s">
        <v>160</v>
      </c>
      <c r="E127" s="137" t="s">
        <v>2073</v>
      </c>
      <c r="F127" s="138" t="s">
        <v>2074</v>
      </c>
      <c r="G127" s="139" t="s">
        <v>269</v>
      </c>
      <c r="H127" s="140">
        <v>1</v>
      </c>
      <c r="I127" s="141"/>
      <c r="J127" s="142">
        <f>ROUND(I127*H127,2)</f>
        <v>0</v>
      </c>
      <c r="K127" s="138" t="s">
        <v>1</v>
      </c>
      <c r="L127" s="32"/>
      <c r="M127" s="143" t="s">
        <v>1</v>
      </c>
      <c r="N127" s="144" t="s">
        <v>45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2075</v>
      </c>
      <c r="AT127" s="147" t="s">
        <v>160</v>
      </c>
      <c r="AU127" s="147" t="s">
        <v>90</v>
      </c>
      <c r="AY127" s="17" t="s">
        <v>158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88</v>
      </c>
      <c r="BK127" s="148">
        <f>ROUND(I127*H127,2)</f>
        <v>0</v>
      </c>
      <c r="BL127" s="17" t="s">
        <v>2075</v>
      </c>
      <c r="BM127" s="147" t="s">
        <v>2076</v>
      </c>
    </row>
    <row r="128" spans="2:65" s="1" customFormat="1" ht="49.15" customHeight="1">
      <c r="B128" s="32"/>
      <c r="C128" s="136" t="s">
        <v>90</v>
      </c>
      <c r="D128" s="136" t="s">
        <v>160</v>
      </c>
      <c r="E128" s="137" t="s">
        <v>2077</v>
      </c>
      <c r="F128" s="138" t="s">
        <v>2078</v>
      </c>
      <c r="G128" s="139" t="s">
        <v>269</v>
      </c>
      <c r="H128" s="140">
        <v>1</v>
      </c>
      <c r="I128" s="141"/>
      <c r="J128" s="142">
        <f>ROUND(I128*H128,2)</f>
        <v>0</v>
      </c>
      <c r="K128" s="138" t="s">
        <v>1</v>
      </c>
      <c r="L128" s="32"/>
      <c r="M128" s="143" t="s">
        <v>1</v>
      </c>
      <c r="N128" s="144" t="s">
        <v>45</v>
      </c>
      <c r="P128" s="145">
        <f>O128*H128</f>
        <v>0</v>
      </c>
      <c r="Q128" s="145">
        <v>0</v>
      </c>
      <c r="R128" s="145">
        <f>Q128*H128</f>
        <v>0</v>
      </c>
      <c r="S128" s="145">
        <v>0</v>
      </c>
      <c r="T128" s="146">
        <f>S128*H128</f>
        <v>0</v>
      </c>
      <c r="AR128" s="147" t="s">
        <v>2075</v>
      </c>
      <c r="AT128" s="147" t="s">
        <v>160</v>
      </c>
      <c r="AU128" s="147" t="s">
        <v>90</v>
      </c>
      <c r="AY128" s="17" t="s">
        <v>158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88</v>
      </c>
      <c r="BK128" s="148">
        <f>ROUND(I128*H128,2)</f>
        <v>0</v>
      </c>
      <c r="BL128" s="17" t="s">
        <v>2075</v>
      </c>
      <c r="BM128" s="147" t="s">
        <v>2079</v>
      </c>
    </row>
    <row r="129" spans="2:65" s="1" customFormat="1" ht="37.9" customHeight="1">
      <c r="B129" s="32"/>
      <c r="C129" s="136" t="s">
        <v>183</v>
      </c>
      <c r="D129" s="136" t="s">
        <v>160</v>
      </c>
      <c r="E129" s="137" t="s">
        <v>2080</v>
      </c>
      <c r="F129" s="138" t="s">
        <v>2081</v>
      </c>
      <c r="G129" s="139" t="s">
        <v>269</v>
      </c>
      <c r="H129" s="140">
        <v>1</v>
      </c>
      <c r="I129" s="141"/>
      <c r="J129" s="142">
        <f>ROUND(I129*H129,2)</f>
        <v>0</v>
      </c>
      <c r="K129" s="138" t="s">
        <v>1</v>
      </c>
      <c r="L129" s="32"/>
      <c r="M129" s="143" t="s">
        <v>1</v>
      </c>
      <c r="N129" s="144" t="s">
        <v>45</v>
      </c>
      <c r="P129" s="145">
        <f>O129*H129</f>
        <v>0</v>
      </c>
      <c r="Q129" s="145">
        <v>0</v>
      </c>
      <c r="R129" s="145">
        <f>Q129*H129</f>
        <v>0</v>
      </c>
      <c r="S129" s="145">
        <v>0</v>
      </c>
      <c r="T129" s="146">
        <f>S129*H129</f>
        <v>0</v>
      </c>
      <c r="AR129" s="147" t="s">
        <v>2075</v>
      </c>
      <c r="AT129" s="147" t="s">
        <v>160</v>
      </c>
      <c r="AU129" s="147" t="s">
        <v>90</v>
      </c>
      <c r="AY129" s="17" t="s">
        <v>158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88</v>
      </c>
      <c r="BK129" s="148">
        <f>ROUND(I129*H129,2)</f>
        <v>0</v>
      </c>
      <c r="BL129" s="17" t="s">
        <v>2075</v>
      </c>
      <c r="BM129" s="147" t="s">
        <v>2082</v>
      </c>
    </row>
    <row r="130" spans="2:65" s="1" customFormat="1" ht="68.25">
      <c r="B130" s="32"/>
      <c r="D130" s="149" t="s">
        <v>195</v>
      </c>
      <c r="F130" s="175" t="s">
        <v>2083</v>
      </c>
      <c r="I130" s="151"/>
      <c r="L130" s="32"/>
      <c r="M130" s="152"/>
      <c r="T130" s="56"/>
      <c r="AT130" s="17" t="s">
        <v>195</v>
      </c>
      <c r="AU130" s="17" t="s">
        <v>90</v>
      </c>
    </row>
    <row r="131" spans="2:65" s="1" customFormat="1" ht="24.2" customHeight="1">
      <c r="B131" s="32"/>
      <c r="C131" s="136" t="s">
        <v>165</v>
      </c>
      <c r="D131" s="136" t="s">
        <v>160</v>
      </c>
      <c r="E131" s="137" t="s">
        <v>2084</v>
      </c>
      <c r="F131" s="138" t="s">
        <v>2085</v>
      </c>
      <c r="G131" s="139" t="s">
        <v>269</v>
      </c>
      <c r="H131" s="140">
        <v>1</v>
      </c>
      <c r="I131" s="141"/>
      <c r="J131" s="142">
        <f>ROUND(I131*H131,2)</f>
        <v>0</v>
      </c>
      <c r="K131" s="138" t="s">
        <v>1</v>
      </c>
      <c r="L131" s="32"/>
      <c r="M131" s="143" t="s">
        <v>1</v>
      </c>
      <c r="N131" s="144" t="s">
        <v>45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2075</v>
      </c>
      <c r="AT131" s="147" t="s">
        <v>160</v>
      </c>
      <c r="AU131" s="147" t="s">
        <v>90</v>
      </c>
      <c r="AY131" s="17" t="s">
        <v>158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88</v>
      </c>
      <c r="BK131" s="148">
        <f>ROUND(I131*H131,2)</f>
        <v>0</v>
      </c>
      <c r="BL131" s="17" t="s">
        <v>2075</v>
      </c>
      <c r="BM131" s="147" t="s">
        <v>2086</v>
      </c>
    </row>
    <row r="132" spans="2:65" s="1" customFormat="1" ht="97.5">
      <c r="B132" s="32"/>
      <c r="D132" s="149" t="s">
        <v>195</v>
      </c>
      <c r="F132" s="175" t="s">
        <v>2087</v>
      </c>
      <c r="I132" s="151"/>
      <c r="L132" s="32"/>
      <c r="M132" s="152"/>
      <c r="T132" s="56"/>
      <c r="AT132" s="17" t="s">
        <v>195</v>
      </c>
      <c r="AU132" s="17" t="s">
        <v>90</v>
      </c>
    </row>
    <row r="133" spans="2:65" s="1" customFormat="1" ht="37.9" customHeight="1">
      <c r="B133" s="32"/>
      <c r="C133" s="136" t="s">
        <v>157</v>
      </c>
      <c r="D133" s="136" t="s">
        <v>160</v>
      </c>
      <c r="E133" s="137" t="s">
        <v>2088</v>
      </c>
      <c r="F133" s="138" t="s">
        <v>2089</v>
      </c>
      <c r="G133" s="139" t="s">
        <v>269</v>
      </c>
      <c r="H133" s="140">
        <v>1</v>
      </c>
      <c r="I133" s="141"/>
      <c r="J133" s="142">
        <f>ROUND(I133*H133,2)</f>
        <v>0</v>
      </c>
      <c r="K133" s="138" t="s">
        <v>1</v>
      </c>
      <c r="L133" s="32"/>
      <c r="M133" s="143" t="s">
        <v>1</v>
      </c>
      <c r="N133" s="144" t="s">
        <v>45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2075</v>
      </c>
      <c r="AT133" s="147" t="s">
        <v>160</v>
      </c>
      <c r="AU133" s="147" t="s">
        <v>90</v>
      </c>
      <c r="AY133" s="17" t="s">
        <v>158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88</v>
      </c>
      <c r="BK133" s="148">
        <f>ROUND(I133*H133,2)</f>
        <v>0</v>
      </c>
      <c r="BL133" s="17" t="s">
        <v>2075</v>
      </c>
      <c r="BM133" s="147" t="s">
        <v>2090</v>
      </c>
    </row>
    <row r="134" spans="2:65" s="11" customFormat="1" ht="22.9" customHeight="1">
      <c r="B134" s="124"/>
      <c r="D134" s="125" t="s">
        <v>79</v>
      </c>
      <c r="E134" s="134" t="s">
        <v>2091</v>
      </c>
      <c r="F134" s="134" t="s">
        <v>2092</v>
      </c>
      <c r="I134" s="127"/>
      <c r="J134" s="135">
        <f>BK134</f>
        <v>0</v>
      </c>
      <c r="L134" s="124"/>
      <c r="M134" s="129"/>
      <c r="P134" s="130">
        <f>SUM(P135:P136)</f>
        <v>0</v>
      </c>
      <c r="R134" s="130">
        <f>SUM(R135:R136)</f>
        <v>0</v>
      </c>
      <c r="T134" s="131">
        <f>SUM(T135:T136)</f>
        <v>0</v>
      </c>
      <c r="AR134" s="125" t="s">
        <v>157</v>
      </c>
      <c r="AT134" s="132" t="s">
        <v>79</v>
      </c>
      <c r="AU134" s="132" t="s">
        <v>88</v>
      </c>
      <c r="AY134" s="125" t="s">
        <v>158</v>
      </c>
      <c r="BK134" s="133">
        <f>SUM(BK135:BK136)</f>
        <v>0</v>
      </c>
    </row>
    <row r="135" spans="2:65" s="1" customFormat="1" ht="49.15" customHeight="1">
      <c r="B135" s="32"/>
      <c r="C135" s="136" t="s">
        <v>204</v>
      </c>
      <c r="D135" s="136" t="s">
        <v>160</v>
      </c>
      <c r="E135" s="137" t="s">
        <v>2093</v>
      </c>
      <c r="F135" s="138" t="s">
        <v>2094</v>
      </c>
      <c r="G135" s="139" t="s">
        <v>269</v>
      </c>
      <c r="H135" s="140">
        <v>1</v>
      </c>
      <c r="I135" s="141"/>
      <c r="J135" s="142">
        <f>ROUND(I135*H135,2)</f>
        <v>0</v>
      </c>
      <c r="K135" s="138" t="s">
        <v>1</v>
      </c>
      <c r="L135" s="32"/>
      <c r="M135" s="143" t="s">
        <v>1</v>
      </c>
      <c r="N135" s="144" t="s">
        <v>45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2075</v>
      </c>
      <c r="AT135" s="147" t="s">
        <v>160</v>
      </c>
      <c r="AU135" s="147" t="s">
        <v>90</v>
      </c>
      <c r="AY135" s="17" t="s">
        <v>158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88</v>
      </c>
      <c r="BK135" s="148">
        <f>ROUND(I135*H135,2)</f>
        <v>0</v>
      </c>
      <c r="BL135" s="17" t="s">
        <v>2075</v>
      </c>
      <c r="BM135" s="147" t="s">
        <v>2095</v>
      </c>
    </row>
    <row r="136" spans="2:65" s="1" customFormat="1" ht="58.5">
      <c r="B136" s="32"/>
      <c r="D136" s="149" t="s">
        <v>195</v>
      </c>
      <c r="F136" s="175" t="s">
        <v>2096</v>
      </c>
      <c r="I136" s="151"/>
      <c r="L136" s="32"/>
      <c r="M136" s="152"/>
      <c r="T136" s="56"/>
      <c r="AT136" s="17" t="s">
        <v>195</v>
      </c>
      <c r="AU136" s="17" t="s">
        <v>90</v>
      </c>
    </row>
    <row r="137" spans="2:65" s="11" customFormat="1" ht="22.9" customHeight="1">
      <c r="B137" s="124"/>
      <c r="D137" s="125" t="s">
        <v>79</v>
      </c>
      <c r="E137" s="134" t="s">
        <v>2097</v>
      </c>
      <c r="F137" s="134" t="s">
        <v>2098</v>
      </c>
      <c r="I137" s="127"/>
      <c r="J137" s="135">
        <f>BK137</f>
        <v>0</v>
      </c>
      <c r="L137" s="124"/>
      <c r="M137" s="129"/>
      <c r="P137" s="130">
        <f>SUM(P138:P151)</f>
        <v>0</v>
      </c>
      <c r="R137" s="130">
        <f>SUM(R138:R151)</f>
        <v>0</v>
      </c>
      <c r="T137" s="131">
        <f>SUM(T138:T151)</f>
        <v>0</v>
      </c>
      <c r="AR137" s="125" t="s">
        <v>157</v>
      </c>
      <c r="AT137" s="132" t="s">
        <v>79</v>
      </c>
      <c r="AU137" s="132" t="s">
        <v>88</v>
      </c>
      <c r="AY137" s="125" t="s">
        <v>158</v>
      </c>
      <c r="BK137" s="133">
        <f>SUM(BK138:BK151)</f>
        <v>0</v>
      </c>
    </row>
    <row r="138" spans="2:65" s="1" customFormat="1" ht="49.15" customHeight="1">
      <c r="B138" s="32"/>
      <c r="C138" s="136" t="s">
        <v>212</v>
      </c>
      <c r="D138" s="136" t="s">
        <v>160</v>
      </c>
      <c r="E138" s="137" t="s">
        <v>2099</v>
      </c>
      <c r="F138" s="138" t="s">
        <v>2100</v>
      </c>
      <c r="G138" s="139" t="s">
        <v>269</v>
      </c>
      <c r="H138" s="140">
        <v>0.9</v>
      </c>
      <c r="I138" s="141"/>
      <c r="J138" s="142">
        <f>ROUND(I138*H138,2)</f>
        <v>0</v>
      </c>
      <c r="K138" s="138" t="s">
        <v>1</v>
      </c>
      <c r="L138" s="32"/>
      <c r="M138" s="143" t="s">
        <v>1</v>
      </c>
      <c r="N138" s="144" t="s">
        <v>45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2075</v>
      </c>
      <c r="AT138" s="147" t="s">
        <v>160</v>
      </c>
      <c r="AU138" s="147" t="s">
        <v>90</v>
      </c>
      <c r="AY138" s="17" t="s">
        <v>158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88</v>
      </c>
      <c r="BK138" s="148">
        <f>ROUND(I138*H138,2)</f>
        <v>0</v>
      </c>
      <c r="BL138" s="17" t="s">
        <v>2075</v>
      </c>
      <c r="BM138" s="147" t="s">
        <v>2101</v>
      </c>
    </row>
    <row r="139" spans="2:65" s="1" customFormat="1" ht="292.5">
      <c r="B139" s="32"/>
      <c r="D139" s="149" t="s">
        <v>195</v>
      </c>
      <c r="F139" s="175" t="s">
        <v>2102</v>
      </c>
      <c r="I139" s="151"/>
      <c r="L139" s="32"/>
      <c r="M139" s="152"/>
      <c r="T139" s="56"/>
      <c r="AT139" s="17" t="s">
        <v>195</v>
      </c>
      <c r="AU139" s="17" t="s">
        <v>90</v>
      </c>
    </row>
    <row r="140" spans="2:65" s="1" customFormat="1" ht="16.5" customHeight="1">
      <c r="B140" s="32"/>
      <c r="C140" s="136" t="s">
        <v>223</v>
      </c>
      <c r="D140" s="136" t="s">
        <v>160</v>
      </c>
      <c r="E140" s="137" t="s">
        <v>2103</v>
      </c>
      <c r="F140" s="138" t="s">
        <v>2104</v>
      </c>
      <c r="G140" s="139" t="s">
        <v>269</v>
      </c>
      <c r="H140" s="140">
        <v>0.9</v>
      </c>
      <c r="I140" s="141"/>
      <c r="J140" s="142">
        <f>ROUND(I140*H140,2)</f>
        <v>0</v>
      </c>
      <c r="K140" s="138" t="s">
        <v>1</v>
      </c>
      <c r="L140" s="32"/>
      <c r="M140" s="143" t="s">
        <v>1</v>
      </c>
      <c r="N140" s="144" t="s">
        <v>45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2075</v>
      </c>
      <c r="AT140" s="147" t="s">
        <v>160</v>
      </c>
      <c r="AU140" s="147" t="s">
        <v>90</v>
      </c>
      <c r="AY140" s="17" t="s">
        <v>158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88</v>
      </c>
      <c r="BK140" s="148">
        <f>ROUND(I140*H140,2)</f>
        <v>0</v>
      </c>
      <c r="BL140" s="17" t="s">
        <v>2075</v>
      </c>
      <c r="BM140" s="147" t="s">
        <v>2105</v>
      </c>
    </row>
    <row r="141" spans="2:65" s="1" customFormat="1" ht="107.25">
      <c r="B141" s="32"/>
      <c r="D141" s="149" t="s">
        <v>195</v>
      </c>
      <c r="F141" s="175" t="s">
        <v>2106</v>
      </c>
      <c r="I141" s="151"/>
      <c r="L141" s="32"/>
      <c r="M141" s="152"/>
      <c r="T141" s="56"/>
      <c r="AT141" s="17" t="s">
        <v>195</v>
      </c>
      <c r="AU141" s="17" t="s">
        <v>90</v>
      </c>
    </row>
    <row r="142" spans="2:65" s="1" customFormat="1" ht="55.5" customHeight="1">
      <c r="B142" s="32"/>
      <c r="C142" s="136" t="s">
        <v>232</v>
      </c>
      <c r="D142" s="136" t="s">
        <v>160</v>
      </c>
      <c r="E142" s="137" t="s">
        <v>2107</v>
      </c>
      <c r="F142" s="138" t="s">
        <v>2108</v>
      </c>
      <c r="G142" s="139" t="s">
        <v>269</v>
      </c>
      <c r="H142" s="140">
        <v>0.9</v>
      </c>
      <c r="I142" s="141"/>
      <c r="J142" s="142">
        <f>ROUND(I142*H142,2)</f>
        <v>0</v>
      </c>
      <c r="K142" s="138" t="s">
        <v>1</v>
      </c>
      <c r="L142" s="32"/>
      <c r="M142" s="143" t="s">
        <v>1</v>
      </c>
      <c r="N142" s="144" t="s">
        <v>45</v>
      </c>
      <c r="P142" s="145">
        <f>O142*H142</f>
        <v>0</v>
      </c>
      <c r="Q142" s="145">
        <v>0</v>
      </c>
      <c r="R142" s="145">
        <f>Q142*H142</f>
        <v>0</v>
      </c>
      <c r="S142" s="145">
        <v>0</v>
      </c>
      <c r="T142" s="146">
        <f>S142*H142</f>
        <v>0</v>
      </c>
      <c r="AR142" s="147" t="s">
        <v>2075</v>
      </c>
      <c r="AT142" s="147" t="s">
        <v>160</v>
      </c>
      <c r="AU142" s="147" t="s">
        <v>90</v>
      </c>
      <c r="AY142" s="17" t="s">
        <v>158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88</v>
      </c>
      <c r="BK142" s="148">
        <f>ROUND(I142*H142,2)</f>
        <v>0</v>
      </c>
      <c r="BL142" s="17" t="s">
        <v>2075</v>
      </c>
      <c r="BM142" s="147" t="s">
        <v>2109</v>
      </c>
    </row>
    <row r="143" spans="2:65" s="1" customFormat="1" ht="78">
      <c r="B143" s="32"/>
      <c r="D143" s="149" t="s">
        <v>195</v>
      </c>
      <c r="F143" s="175" t="s">
        <v>2110</v>
      </c>
      <c r="I143" s="151"/>
      <c r="L143" s="32"/>
      <c r="M143" s="152"/>
      <c r="T143" s="56"/>
      <c r="AT143" s="17" t="s">
        <v>195</v>
      </c>
      <c r="AU143" s="17" t="s">
        <v>90</v>
      </c>
    </row>
    <row r="144" spans="2:65" s="1" customFormat="1" ht="24.2" customHeight="1">
      <c r="B144" s="32"/>
      <c r="C144" s="136" t="s">
        <v>241</v>
      </c>
      <c r="D144" s="136" t="s">
        <v>160</v>
      </c>
      <c r="E144" s="137" t="s">
        <v>2111</v>
      </c>
      <c r="F144" s="138" t="s">
        <v>2112</v>
      </c>
      <c r="G144" s="139" t="s">
        <v>269</v>
      </c>
      <c r="H144" s="140">
        <v>0.9</v>
      </c>
      <c r="I144" s="141"/>
      <c r="J144" s="142">
        <f>ROUND(I144*H144,2)</f>
        <v>0</v>
      </c>
      <c r="K144" s="138" t="s">
        <v>1</v>
      </c>
      <c r="L144" s="32"/>
      <c r="M144" s="143" t="s">
        <v>1</v>
      </c>
      <c r="N144" s="144" t="s">
        <v>45</v>
      </c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AR144" s="147" t="s">
        <v>2075</v>
      </c>
      <c r="AT144" s="147" t="s">
        <v>160</v>
      </c>
      <c r="AU144" s="147" t="s">
        <v>90</v>
      </c>
      <c r="AY144" s="17" t="s">
        <v>158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88</v>
      </c>
      <c r="BK144" s="148">
        <f>ROUND(I144*H144,2)</f>
        <v>0</v>
      </c>
      <c r="BL144" s="17" t="s">
        <v>2075</v>
      </c>
      <c r="BM144" s="147" t="s">
        <v>2113</v>
      </c>
    </row>
    <row r="145" spans="2:65" s="1" customFormat="1" ht="126.75">
      <c r="B145" s="32"/>
      <c r="D145" s="149" t="s">
        <v>195</v>
      </c>
      <c r="F145" s="175" t="s">
        <v>2114</v>
      </c>
      <c r="I145" s="151"/>
      <c r="L145" s="32"/>
      <c r="M145" s="152"/>
      <c r="T145" s="56"/>
      <c r="AT145" s="17" t="s">
        <v>195</v>
      </c>
      <c r="AU145" s="17" t="s">
        <v>90</v>
      </c>
    </row>
    <row r="146" spans="2:65" s="1" customFormat="1" ht="55.5" customHeight="1">
      <c r="B146" s="32"/>
      <c r="C146" s="136" t="s">
        <v>250</v>
      </c>
      <c r="D146" s="136" t="s">
        <v>160</v>
      </c>
      <c r="E146" s="137" t="s">
        <v>2115</v>
      </c>
      <c r="F146" s="138" t="s">
        <v>2116</v>
      </c>
      <c r="G146" s="139" t="s">
        <v>269</v>
      </c>
      <c r="H146" s="140">
        <v>0.9</v>
      </c>
      <c r="I146" s="141"/>
      <c r="J146" s="142">
        <f>ROUND(I146*H146,2)</f>
        <v>0</v>
      </c>
      <c r="K146" s="138" t="s">
        <v>1</v>
      </c>
      <c r="L146" s="32"/>
      <c r="M146" s="143" t="s">
        <v>1</v>
      </c>
      <c r="N146" s="144" t="s">
        <v>45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2075</v>
      </c>
      <c r="AT146" s="147" t="s">
        <v>160</v>
      </c>
      <c r="AU146" s="147" t="s">
        <v>90</v>
      </c>
      <c r="AY146" s="17" t="s">
        <v>158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88</v>
      </c>
      <c r="BK146" s="148">
        <f>ROUND(I146*H146,2)</f>
        <v>0</v>
      </c>
      <c r="BL146" s="17" t="s">
        <v>2075</v>
      </c>
      <c r="BM146" s="147" t="s">
        <v>2117</v>
      </c>
    </row>
    <row r="147" spans="2:65" s="1" customFormat="1" ht="204.75">
      <c r="B147" s="32"/>
      <c r="D147" s="149" t="s">
        <v>195</v>
      </c>
      <c r="F147" s="175" t="s">
        <v>2118</v>
      </c>
      <c r="I147" s="151"/>
      <c r="L147" s="32"/>
      <c r="M147" s="152"/>
      <c r="T147" s="56"/>
      <c r="AT147" s="17" t="s">
        <v>195</v>
      </c>
      <c r="AU147" s="17" t="s">
        <v>90</v>
      </c>
    </row>
    <row r="148" spans="2:65" s="1" customFormat="1" ht="44.25" customHeight="1">
      <c r="B148" s="32"/>
      <c r="C148" s="136" t="s">
        <v>259</v>
      </c>
      <c r="D148" s="136" t="s">
        <v>160</v>
      </c>
      <c r="E148" s="137" t="s">
        <v>2119</v>
      </c>
      <c r="F148" s="138" t="s">
        <v>2120</v>
      </c>
      <c r="G148" s="139" t="s">
        <v>269</v>
      </c>
      <c r="H148" s="140">
        <v>0.9</v>
      </c>
      <c r="I148" s="141"/>
      <c r="J148" s="142">
        <f>ROUND(I148*H148,2)</f>
        <v>0</v>
      </c>
      <c r="K148" s="138" t="s">
        <v>1</v>
      </c>
      <c r="L148" s="32"/>
      <c r="M148" s="143" t="s">
        <v>1</v>
      </c>
      <c r="N148" s="144" t="s">
        <v>45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2075</v>
      </c>
      <c r="AT148" s="147" t="s">
        <v>160</v>
      </c>
      <c r="AU148" s="147" t="s">
        <v>90</v>
      </c>
      <c r="AY148" s="17" t="s">
        <v>158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88</v>
      </c>
      <c r="BK148" s="148">
        <f>ROUND(I148*H148,2)</f>
        <v>0</v>
      </c>
      <c r="BL148" s="17" t="s">
        <v>2075</v>
      </c>
      <c r="BM148" s="147" t="s">
        <v>2121</v>
      </c>
    </row>
    <row r="149" spans="2:65" s="1" customFormat="1" ht="146.25">
      <c r="B149" s="32"/>
      <c r="D149" s="149" t="s">
        <v>195</v>
      </c>
      <c r="F149" s="175" t="s">
        <v>2122</v>
      </c>
      <c r="I149" s="151"/>
      <c r="L149" s="32"/>
      <c r="M149" s="152"/>
      <c r="T149" s="56"/>
      <c r="AT149" s="17" t="s">
        <v>195</v>
      </c>
      <c r="AU149" s="17" t="s">
        <v>90</v>
      </c>
    </row>
    <row r="150" spans="2:65" s="1" customFormat="1" ht="37.9" customHeight="1">
      <c r="B150" s="32"/>
      <c r="C150" s="136" t="s">
        <v>266</v>
      </c>
      <c r="D150" s="136" t="s">
        <v>160</v>
      </c>
      <c r="E150" s="137" t="s">
        <v>2123</v>
      </c>
      <c r="F150" s="138" t="s">
        <v>2124</v>
      </c>
      <c r="G150" s="139" t="s">
        <v>269</v>
      </c>
      <c r="H150" s="140">
        <v>0.9</v>
      </c>
      <c r="I150" s="141"/>
      <c r="J150" s="142">
        <f>ROUND(I150*H150,2)</f>
        <v>0</v>
      </c>
      <c r="K150" s="138" t="s">
        <v>1</v>
      </c>
      <c r="L150" s="32"/>
      <c r="M150" s="143" t="s">
        <v>1</v>
      </c>
      <c r="N150" s="144" t="s">
        <v>45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2075</v>
      </c>
      <c r="AT150" s="147" t="s">
        <v>160</v>
      </c>
      <c r="AU150" s="147" t="s">
        <v>90</v>
      </c>
      <c r="AY150" s="17" t="s">
        <v>158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88</v>
      </c>
      <c r="BK150" s="148">
        <f>ROUND(I150*H150,2)</f>
        <v>0</v>
      </c>
      <c r="BL150" s="17" t="s">
        <v>2075</v>
      </c>
      <c r="BM150" s="147" t="s">
        <v>2125</v>
      </c>
    </row>
    <row r="151" spans="2:65" s="1" customFormat="1" ht="136.5">
      <c r="B151" s="32"/>
      <c r="D151" s="149" t="s">
        <v>195</v>
      </c>
      <c r="F151" s="175" t="s">
        <v>2126</v>
      </c>
      <c r="I151" s="151"/>
      <c r="L151" s="32"/>
      <c r="M151" s="152"/>
      <c r="T151" s="56"/>
      <c r="AT151" s="17" t="s">
        <v>195</v>
      </c>
      <c r="AU151" s="17" t="s">
        <v>90</v>
      </c>
    </row>
    <row r="152" spans="2:65" s="11" customFormat="1" ht="22.9" customHeight="1">
      <c r="B152" s="124"/>
      <c r="D152" s="125" t="s">
        <v>79</v>
      </c>
      <c r="E152" s="134" t="s">
        <v>2127</v>
      </c>
      <c r="F152" s="134" t="s">
        <v>2128</v>
      </c>
      <c r="I152" s="127"/>
      <c r="J152" s="135">
        <f>BK152</f>
        <v>0</v>
      </c>
      <c r="L152" s="124"/>
      <c r="M152" s="129"/>
      <c r="P152" s="130">
        <f>SUM(P153:P167)</f>
        <v>0</v>
      </c>
      <c r="R152" s="130">
        <f>SUM(R153:R167)</f>
        <v>0</v>
      </c>
      <c r="T152" s="131">
        <f>SUM(T153:T167)</f>
        <v>0</v>
      </c>
      <c r="AR152" s="125" t="s">
        <v>157</v>
      </c>
      <c r="AT152" s="132" t="s">
        <v>79</v>
      </c>
      <c r="AU152" s="132" t="s">
        <v>88</v>
      </c>
      <c r="AY152" s="125" t="s">
        <v>158</v>
      </c>
      <c r="BK152" s="133">
        <f>SUM(BK153:BK167)</f>
        <v>0</v>
      </c>
    </row>
    <row r="153" spans="2:65" s="1" customFormat="1" ht="16.5" customHeight="1">
      <c r="B153" s="32"/>
      <c r="C153" s="136" t="s">
        <v>274</v>
      </c>
      <c r="D153" s="136" t="s">
        <v>160</v>
      </c>
      <c r="E153" s="137" t="s">
        <v>2129</v>
      </c>
      <c r="F153" s="138" t="s">
        <v>2130</v>
      </c>
      <c r="G153" s="139" t="s">
        <v>269</v>
      </c>
      <c r="H153" s="140">
        <v>0.9</v>
      </c>
      <c r="I153" s="141"/>
      <c r="J153" s="142">
        <f>ROUND(I153*H153,2)</f>
        <v>0</v>
      </c>
      <c r="K153" s="138" t="s">
        <v>1</v>
      </c>
      <c r="L153" s="32"/>
      <c r="M153" s="143" t="s">
        <v>1</v>
      </c>
      <c r="N153" s="144" t="s">
        <v>45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2075</v>
      </c>
      <c r="AT153" s="147" t="s">
        <v>160</v>
      </c>
      <c r="AU153" s="147" t="s">
        <v>90</v>
      </c>
      <c r="AY153" s="17" t="s">
        <v>158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88</v>
      </c>
      <c r="BK153" s="148">
        <f>ROUND(I153*H153,2)</f>
        <v>0</v>
      </c>
      <c r="BL153" s="17" t="s">
        <v>2075</v>
      </c>
      <c r="BM153" s="147" t="s">
        <v>2131</v>
      </c>
    </row>
    <row r="154" spans="2:65" s="1" customFormat="1" ht="243.75">
      <c r="B154" s="32"/>
      <c r="D154" s="149" t="s">
        <v>195</v>
      </c>
      <c r="F154" s="175" t="s">
        <v>2132</v>
      </c>
      <c r="I154" s="151"/>
      <c r="L154" s="32"/>
      <c r="M154" s="152"/>
      <c r="T154" s="56"/>
      <c r="AT154" s="17" t="s">
        <v>195</v>
      </c>
      <c r="AU154" s="17" t="s">
        <v>90</v>
      </c>
    </row>
    <row r="155" spans="2:65" s="1" customFormat="1" ht="24.2" customHeight="1">
      <c r="B155" s="32"/>
      <c r="C155" s="136" t="s">
        <v>8</v>
      </c>
      <c r="D155" s="136" t="s">
        <v>160</v>
      </c>
      <c r="E155" s="137" t="s">
        <v>2133</v>
      </c>
      <c r="F155" s="138" t="s">
        <v>2134</v>
      </c>
      <c r="G155" s="139" t="s">
        <v>269</v>
      </c>
      <c r="H155" s="140">
        <v>1</v>
      </c>
      <c r="I155" s="141"/>
      <c r="J155" s="142">
        <f>ROUND(I155*H155,2)</f>
        <v>0</v>
      </c>
      <c r="K155" s="138" t="s">
        <v>1</v>
      </c>
      <c r="L155" s="32"/>
      <c r="M155" s="143" t="s">
        <v>1</v>
      </c>
      <c r="N155" s="144" t="s">
        <v>45</v>
      </c>
      <c r="P155" s="145">
        <f>O155*H155</f>
        <v>0</v>
      </c>
      <c r="Q155" s="145">
        <v>0</v>
      </c>
      <c r="R155" s="145">
        <f>Q155*H155</f>
        <v>0</v>
      </c>
      <c r="S155" s="145">
        <v>0</v>
      </c>
      <c r="T155" s="146">
        <f>S155*H155</f>
        <v>0</v>
      </c>
      <c r="AR155" s="147" t="s">
        <v>2075</v>
      </c>
      <c r="AT155" s="147" t="s">
        <v>160</v>
      </c>
      <c r="AU155" s="147" t="s">
        <v>90</v>
      </c>
      <c r="AY155" s="17" t="s">
        <v>158</v>
      </c>
      <c r="BE155" s="148">
        <f>IF(N155="základní",J155,0)</f>
        <v>0</v>
      </c>
      <c r="BF155" s="148">
        <f>IF(N155="snížená",J155,0)</f>
        <v>0</v>
      </c>
      <c r="BG155" s="148">
        <f>IF(N155="zákl. přenesená",J155,0)</f>
        <v>0</v>
      </c>
      <c r="BH155" s="148">
        <f>IF(N155="sníž. přenesená",J155,0)</f>
        <v>0</v>
      </c>
      <c r="BI155" s="148">
        <f>IF(N155="nulová",J155,0)</f>
        <v>0</v>
      </c>
      <c r="BJ155" s="17" t="s">
        <v>88</v>
      </c>
      <c r="BK155" s="148">
        <f>ROUND(I155*H155,2)</f>
        <v>0</v>
      </c>
      <c r="BL155" s="17" t="s">
        <v>2075</v>
      </c>
      <c r="BM155" s="147" t="s">
        <v>2135</v>
      </c>
    </row>
    <row r="156" spans="2:65" s="1" customFormat="1" ht="58.5">
      <c r="B156" s="32"/>
      <c r="D156" s="149" t="s">
        <v>195</v>
      </c>
      <c r="F156" s="175" t="s">
        <v>2136</v>
      </c>
      <c r="I156" s="151"/>
      <c r="L156" s="32"/>
      <c r="M156" s="152"/>
      <c r="T156" s="56"/>
      <c r="AT156" s="17" t="s">
        <v>195</v>
      </c>
      <c r="AU156" s="17" t="s">
        <v>90</v>
      </c>
    </row>
    <row r="157" spans="2:65" s="1" customFormat="1" ht="24.2" customHeight="1">
      <c r="B157" s="32"/>
      <c r="C157" s="136" t="s">
        <v>295</v>
      </c>
      <c r="D157" s="136" t="s">
        <v>160</v>
      </c>
      <c r="E157" s="137" t="s">
        <v>2137</v>
      </c>
      <c r="F157" s="138" t="s">
        <v>2138</v>
      </c>
      <c r="G157" s="139" t="s">
        <v>269</v>
      </c>
      <c r="H157" s="140">
        <v>0.9</v>
      </c>
      <c r="I157" s="141"/>
      <c r="J157" s="142">
        <f>ROUND(I157*H157,2)</f>
        <v>0</v>
      </c>
      <c r="K157" s="138" t="s">
        <v>1</v>
      </c>
      <c r="L157" s="32"/>
      <c r="M157" s="143" t="s">
        <v>1</v>
      </c>
      <c r="N157" s="144" t="s">
        <v>45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2075</v>
      </c>
      <c r="AT157" s="147" t="s">
        <v>160</v>
      </c>
      <c r="AU157" s="147" t="s">
        <v>90</v>
      </c>
      <c r="AY157" s="17" t="s">
        <v>158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88</v>
      </c>
      <c r="BK157" s="148">
        <f>ROUND(I157*H157,2)</f>
        <v>0</v>
      </c>
      <c r="BL157" s="17" t="s">
        <v>2075</v>
      </c>
      <c r="BM157" s="147" t="s">
        <v>2139</v>
      </c>
    </row>
    <row r="158" spans="2:65" s="1" customFormat="1" ht="39">
      <c r="B158" s="32"/>
      <c r="D158" s="149" t="s">
        <v>195</v>
      </c>
      <c r="F158" s="175" t="s">
        <v>2140</v>
      </c>
      <c r="I158" s="151"/>
      <c r="L158" s="32"/>
      <c r="M158" s="152"/>
      <c r="T158" s="56"/>
      <c r="AT158" s="17" t="s">
        <v>195</v>
      </c>
      <c r="AU158" s="17" t="s">
        <v>90</v>
      </c>
    </row>
    <row r="159" spans="2:65" s="1" customFormat="1" ht="37.9" customHeight="1">
      <c r="B159" s="32"/>
      <c r="C159" s="136" t="s">
        <v>304</v>
      </c>
      <c r="D159" s="136" t="s">
        <v>160</v>
      </c>
      <c r="E159" s="137" t="s">
        <v>2141</v>
      </c>
      <c r="F159" s="138" t="s">
        <v>2142</v>
      </c>
      <c r="G159" s="139" t="s">
        <v>269</v>
      </c>
      <c r="H159" s="140">
        <v>0.9</v>
      </c>
      <c r="I159" s="141"/>
      <c r="J159" s="142">
        <f>ROUND(I159*H159,2)</f>
        <v>0</v>
      </c>
      <c r="K159" s="138" t="s">
        <v>1</v>
      </c>
      <c r="L159" s="32"/>
      <c r="M159" s="143" t="s">
        <v>1</v>
      </c>
      <c r="N159" s="144" t="s">
        <v>45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2075</v>
      </c>
      <c r="AT159" s="147" t="s">
        <v>160</v>
      </c>
      <c r="AU159" s="147" t="s">
        <v>90</v>
      </c>
      <c r="AY159" s="17" t="s">
        <v>158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88</v>
      </c>
      <c r="BK159" s="148">
        <f>ROUND(I159*H159,2)</f>
        <v>0</v>
      </c>
      <c r="BL159" s="17" t="s">
        <v>2075</v>
      </c>
      <c r="BM159" s="147" t="s">
        <v>2143</v>
      </c>
    </row>
    <row r="160" spans="2:65" s="1" customFormat="1" ht="58.5">
      <c r="B160" s="32"/>
      <c r="D160" s="149" t="s">
        <v>195</v>
      </c>
      <c r="F160" s="175" t="s">
        <v>2144</v>
      </c>
      <c r="I160" s="151"/>
      <c r="L160" s="32"/>
      <c r="M160" s="152"/>
      <c r="T160" s="56"/>
      <c r="AT160" s="17" t="s">
        <v>195</v>
      </c>
      <c r="AU160" s="17" t="s">
        <v>90</v>
      </c>
    </row>
    <row r="161" spans="2:65" s="1" customFormat="1" ht="24.2" customHeight="1">
      <c r="B161" s="32"/>
      <c r="C161" s="136" t="s">
        <v>311</v>
      </c>
      <c r="D161" s="136" t="s">
        <v>160</v>
      </c>
      <c r="E161" s="137" t="s">
        <v>2145</v>
      </c>
      <c r="F161" s="138" t="s">
        <v>2146</v>
      </c>
      <c r="G161" s="139" t="s">
        <v>269</v>
      </c>
      <c r="H161" s="140">
        <v>0.9</v>
      </c>
      <c r="I161" s="141"/>
      <c r="J161" s="142">
        <f>ROUND(I161*H161,2)</f>
        <v>0</v>
      </c>
      <c r="K161" s="138" t="s">
        <v>1</v>
      </c>
      <c r="L161" s="32"/>
      <c r="M161" s="143" t="s">
        <v>1</v>
      </c>
      <c r="N161" s="144" t="s">
        <v>45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2075</v>
      </c>
      <c r="AT161" s="147" t="s">
        <v>160</v>
      </c>
      <c r="AU161" s="147" t="s">
        <v>90</v>
      </c>
      <c r="AY161" s="17" t="s">
        <v>158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88</v>
      </c>
      <c r="BK161" s="148">
        <f>ROUND(I161*H161,2)</f>
        <v>0</v>
      </c>
      <c r="BL161" s="17" t="s">
        <v>2075</v>
      </c>
      <c r="BM161" s="147" t="s">
        <v>2147</v>
      </c>
    </row>
    <row r="162" spans="2:65" s="1" customFormat="1" ht="58.5">
      <c r="B162" s="32"/>
      <c r="D162" s="149" t="s">
        <v>195</v>
      </c>
      <c r="F162" s="175" t="s">
        <v>2148</v>
      </c>
      <c r="I162" s="151"/>
      <c r="L162" s="32"/>
      <c r="M162" s="152"/>
      <c r="T162" s="56"/>
      <c r="AT162" s="17" t="s">
        <v>195</v>
      </c>
      <c r="AU162" s="17" t="s">
        <v>90</v>
      </c>
    </row>
    <row r="163" spans="2:65" s="1" customFormat="1" ht="37.9" customHeight="1">
      <c r="B163" s="32"/>
      <c r="C163" s="136" t="s">
        <v>318</v>
      </c>
      <c r="D163" s="136" t="s">
        <v>160</v>
      </c>
      <c r="E163" s="137" t="s">
        <v>2149</v>
      </c>
      <c r="F163" s="138" t="s">
        <v>2150</v>
      </c>
      <c r="G163" s="139" t="s">
        <v>269</v>
      </c>
      <c r="H163" s="140">
        <v>0.9</v>
      </c>
      <c r="I163" s="141"/>
      <c r="J163" s="142">
        <f>ROUND(I163*H163,2)</f>
        <v>0</v>
      </c>
      <c r="K163" s="138" t="s">
        <v>1</v>
      </c>
      <c r="L163" s="32"/>
      <c r="M163" s="143" t="s">
        <v>1</v>
      </c>
      <c r="N163" s="144" t="s">
        <v>45</v>
      </c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AR163" s="147" t="s">
        <v>2075</v>
      </c>
      <c r="AT163" s="147" t="s">
        <v>160</v>
      </c>
      <c r="AU163" s="147" t="s">
        <v>90</v>
      </c>
      <c r="AY163" s="17" t="s">
        <v>158</v>
      </c>
      <c r="BE163" s="148">
        <f>IF(N163="základní",J163,0)</f>
        <v>0</v>
      </c>
      <c r="BF163" s="148">
        <f>IF(N163="snížená",J163,0)</f>
        <v>0</v>
      </c>
      <c r="BG163" s="148">
        <f>IF(N163="zákl. přenesená",J163,0)</f>
        <v>0</v>
      </c>
      <c r="BH163" s="148">
        <f>IF(N163="sníž. přenesená",J163,0)</f>
        <v>0</v>
      </c>
      <c r="BI163" s="148">
        <f>IF(N163="nulová",J163,0)</f>
        <v>0</v>
      </c>
      <c r="BJ163" s="17" t="s">
        <v>88</v>
      </c>
      <c r="BK163" s="148">
        <f>ROUND(I163*H163,2)</f>
        <v>0</v>
      </c>
      <c r="BL163" s="17" t="s">
        <v>2075</v>
      </c>
      <c r="BM163" s="147" t="s">
        <v>2151</v>
      </c>
    </row>
    <row r="164" spans="2:65" s="1" customFormat="1" ht="58.5">
      <c r="B164" s="32"/>
      <c r="D164" s="149" t="s">
        <v>195</v>
      </c>
      <c r="F164" s="175" t="s">
        <v>2152</v>
      </c>
      <c r="I164" s="151"/>
      <c r="L164" s="32"/>
      <c r="M164" s="152"/>
      <c r="T164" s="56"/>
      <c r="AT164" s="17" t="s">
        <v>195</v>
      </c>
      <c r="AU164" s="17" t="s">
        <v>90</v>
      </c>
    </row>
    <row r="165" spans="2:65" s="1" customFormat="1" ht="49.15" customHeight="1">
      <c r="B165" s="32"/>
      <c r="C165" s="136" t="s">
        <v>325</v>
      </c>
      <c r="D165" s="136" t="s">
        <v>160</v>
      </c>
      <c r="E165" s="137" t="s">
        <v>2153</v>
      </c>
      <c r="F165" s="138" t="s">
        <v>2154</v>
      </c>
      <c r="G165" s="139" t="s">
        <v>269</v>
      </c>
      <c r="H165" s="140">
        <v>1</v>
      </c>
      <c r="I165" s="141"/>
      <c r="J165" s="142">
        <f>ROUND(I165*H165,2)</f>
        <v>0</v>
      </c>
      <c r="K165" s="138" t="s">
        <v>1</v>
      </c>
      <c r="L165" s="32"/>
      <c r="M165" s="143" t="s">
        <v>1</v>
      </c>
      <c r="N165" s="144" t="s">
        <v>45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2075</v>
      </c>
      <c r="AT165" s="147" t="s">
        <v>160</v>
      </c>
      <c r="AU165" s="147" t="s">
        <v>90</v>
      </c>
      <c r="AY165" s="17" t="s">
        <v>158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88</v>
      </c>
      <c r="BK165" s="148">
        <f>ROUND(I165*H165,2)</f>
        <v>0</v>
      </c>
      <c r="BL165" s="17" t="s">
        <v>2075</v>
      </c>
      <c r="BM165" s="147" t="s">
        <v>2155</v>
      </c>
    </row>
    <row r="166" spans="2:65" s="1" customFormat="1" ht="66.75" customHeight="1">
      <c r="B166" s="32"/>
      <c r="C166" s="136" t="s">
        <v>7</v>
      </c>
      <c r="D166" s="136" t="s">
        <v>160</v>
      </c>
      <c r="E166" s="137" t="s">
        <v>2156</v>
      </c>
      <c r="F166" s="138" t="s">
        <v>2157</v>
      </c>
      <c r="G166" s="139" t="s">
        <v>269</v>
      </c>
      <c r="H166" s="140">
        <v>0.9</v>
      </c>
      <c r="I166" s="141"/>
      <c r="J166" s="142">
        <f>ROUND(I166*H166,2)</f>
        <v>0</v>
      </c>
      <c r="K166" s="138" t="s">
        <v>1</v>
      </c>
      <c r="L166" s="32"/>
      <c r="M166" s="143" t="s">
        <v>1</v>
      </c>
      <c r="N166" s="144" t="s">
        <v>45</v>
      </c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AR166" s="147" t="s">
        <v>2075</v>
      </c>
      <c r="AT166" s="147" t="s">
        <v>160</v>
      </c>
      <c r="AU166" s="147" t="s">
        <v>90</v>
      </c>
      <c r="AY166" s="17" t="s">
        <v>158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88</v>
      </c>
      <c r="BK166" s="148">
        <f>ROUND(I166*H166,2)</f>
        <v>0</v>
      </c>
      <c r="BL166" s="17" t="s">
        <v>2075</v>
      </c>
      <c r="BM166" s="147" t="s">
        <v>2158</v>
      </c>
    </row>
    <row r="167" spans="2:65" s="1" customFormat="1" ht="87.75">
      <c r="B167" s="32"/>
      <c r="D167" s="149" t="s">
        <v>195</v>
      </c>
      <c r="F167" s="175" t="s">
        <v>2159</v>
      </c>
      <c r="I167" s="151"/>
      <c r="L167" s="32"/>
      <c r="M167" s="152"/>
      <c r="T167" s="56"/>
      <c r="AT167" s="17" t="s">
        <v>195</v>
      </c>
      <c r="AU167" s="17" t="s">
        <v>90</v>
      </c>
    </row>
    <row r="168" spans="2:65" s="11" customFormat="1" ht="22.9" customHeight="1">
      <c r="B168" s="124"/>
      <c r="D168" s="125" t="s">
        <v>79</v>
      </c>
      <c r="E168" s="134" t="s">
        <v>2160</v>
      </c>
      <c r="F168" s="134" t="s">
        <v>2161</v>
      </c>
      <c r="I168" s="127"/>
      <c r="J168" s="135">
        <f>BK168</f>
        <v>0</v>
      </c>
      <c r="L168" s="124"/>
      <c r="M168" s="129"/>
      <c r="P168" s="130">
        <f>SUM(P169:P178)</f>
        <v>0</v>
      </c>
      <c r="R168" s="130">
        <f>SUM(R169:R178)</f>
        <v>0</v>
      </c>
      <c r="T168" s="131">
        <f>SUM(T169:T178)</f>
        <v>0</v>
      </c>
      <c r="AR168" s="125" t="s">
        <v>157</v>
      </c>
      <c r="AT168" s="132" t="s">
        <v>79</v>
      </c>
      <c r="AU168" s="132" t="s">
        <v>88</v>
      </c>
      <c r="AY168" s="125" t="s">
        <v>158</v>
      </c>
      <c r="BK168" s="133">
        <f>SUM(BK169:BK178)</f>
        <v>0</v>
      </c>
    </row>
    <row r="169" spans="2:65" s="1" customFormat="1" ht="16.5" customHeight="1">
      <c r="B169" s="32"/>
      <c r="C169" s="136" t="s">
        <v>346</v>
      </c>
      <c r="D169" s="136" t="s">
        <v>160</v>
      </c>
      <c r="E169" s="137" t="s">
        <v>2162</v>
      </c>
      <c r="F169" s="138" t="s">
        <v>2163</v>
      </c>
      <c r="G169" s="139" t="s">
        <v>269</v>
      </c>
      <c r="H169" s="140">
        <v>0.9</v>
      </c>
      <c r="I169" s="141"/>
      <c r="J169" s="142">
        <f>ROUND(I169*H169,2)</f>
        <v>0</v>
      </c>
      <c r="K169" s="138" t="s">
        <v>1</v>
      </c>
      <c r="L169" s="32"/>
      <c r="M169" s="143" t="s">
        <v>1</v>
      </c>
      <c r="N169" s="144" t="s">
        <v>45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2075</v>
      </c>
      <c r="AT169" s="147" t="s">
        <v>160</v>
      </c>
      <c r="AU169" s="147" t="s">
        <v>90</v>
      </c>
      <c r="AY169" s="17" t="s">
        <v>158</v>
      </c>
      <c r="BE169" s="148">
        <f>IF(N169="základní",J169,0)</f>
        <v>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88</v>
      </c>
      <c r="BK169" s="148">
        <f>ROUND(I169*H169,2)</f>
        <v>0</v>
      </c>
      <c r="BL169" s="17" t="s">
        <v>2075</v>
      </c>
      <c r="BM169" s="147" t="s">
        <v>2164</v>
      </c>
    </row>
    <row r="170" spans="2:65" s="1" customFormat="1" ht="87.75">
      <c r="B170" s="32"/>
      <c r="D170" s="149" t="s">
        <v>195</v>
      </c>
      <c r="F170" s="175" t="s">
        <v>2165</v>
      </c>
      <c r="I170" s="151"/>
      <c r="L170" s="32"/>
      <c r="M170" s="152"/>
      <c r="T170" s="56"/>
      <c r="AT170" s="17" t="s">
        <v>195</v>
      </c>
      <c r="AU170" s="17" t="s">
        <v>90</v>
      </c>
    </row>
    <row r="171" spans="2:65" s="1" customFormat="1" ht="66.75" customHeight="1">
      <c r="B171" s="32"/>
      <c r="C171" s="136" t="s">
        <v>353</v>
      </c>
      <c r="D171" s="136" t="s">
        <v>160</v>
      </c>
      <c r="E171" s="137" t="s">
        <v>2166</v>
      </c>
      <c r="F171" s="138" t="s">
        <v>2167</v>
      </c>
      <c r="G171" s="139" t="s">
        <v>269</v>
      </c>
      <c r="H171" s="140">
        <v>0.9</v>
      </c>
      <c r="I171" s="141"/>
      <c r="J171" s="142">
        <f>ROUND(I171*H171,2)</f>
        <v>0</v>
      </c>
      <c r="K171" s="138" t="s">
        <v>1</v>
      </c>
      <c r="L171" s="32"/>
      <c r="M171" s="143" t="s">
        <v>1</v>
      </c>
      <c r="N171" s="144" t="s">
        <v>45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2075</v>
      </c>
      <c r="AT171" s="147" t="s">
        <v>160</v>
      </c>
      <c r="AU171" s="147" t="s">
        <v>90</v>
      </c>
      <c r="AY171" s="17" t="s">
        <v>158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88</v>
      </c>
      <c r="BK171" s="148">
        <f>ROUND(I171*H171,2)</f>
        <v>0</v>
      </c>
      <c r="BL171" s="17" t="s">
        <v>2075</v>
      </c>
      <c r="BM171" s="147" t="s">
        <v>2168</v>
      </c>
    </row>
    <row r="172" spans="2:65" s="1" customFormat="1" ht="97.5">
      <c r="B172" s="32"/>
      <c r="D172" s="149" t="s">
        <v>195</v>
      </c>
      <c r="F172" s="175" t="s">
        <v>2169</v>
      </c>
      <c r="I172" s="151"/>
      <c r="L172" s="32"/>
      <c r="M172" s="152"/>
      <c r="T172" s="56"/>
      <c r="AT172" s="17" t="s">
        <v>195</v>
      </c>
      <c r="AU172" s="17" t="s">
        <v>90</v>
      </c>
    </row>
    <row r="173" spans="2:65" s="1" customFormat="1" ht="44.25" customHeight="1">
      <c r="B173" s="32"/>
      <c r="C173" s="136" t="s">
        <v>359</v>
      </c>
      <c r="D173" s="136" t="s">
        <v>160</v>
      </c>
      <c r="E173" s="137" t="s">
        <v>2170</v>
      </c>
      <c r="F173" s="138" t="s">
        <v>2171</v>
      </c>
      <c r="G173" s="139" t="s">
        <v>269</v>
      </c>
      <c r="H173" s="140">
        <v>0.9</v>
      </c>
      <c r="I173" s="141"/>
      <c r="J173" s="142">
        <f>ROUND(I173*H173,2)</f>
        <v>0</v>
      </c>
      <c r="K173" s="138" t="s">
        <v>1</v>
      </c>
      <c r="L173" s="32"/>
      <c r="M173" s="143" t="s">
        <v>1</v>
      </c>
      <c r="N173" s="144" t="s">
        <v>45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2075</v>
      </c>
      <c r="AT173" s="147" t="s">
        <v>160</v>
      </c>
      <c r="AU173" s="147" t="s">
        <v>90</v>
      </c>
      <c r="AY173" s="17" t="s">
        <v>158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88</v>
      </c>
      <c r="BK173" s="148">
        <f>ROUND(I173*H173,2)</f>
        <v>0</v>
      </c>
      <c r="BL173" s="17" t="s">
        <v>2075</v>
      </c>
      <c r="BM173" s="147" t="s">
        <v>2172</v>
      </c>
    </row>
    <row r="174" spans="2:65" s="1" customFormat="1" ht="107.25">
      <c r="B174" s="32"/>
      <c r="D174" s="149" t="s">
        <v>195</v>
      </c>
      <c r="F174" s="175" t="s">
        <v>2173</v>
      </c>
      <c r="I174" s="151"/>
      <c r="L174" s="32"/>
      <c r="M174" s="152"/>
      <c r="T174" s="56"/>
      <c r="AT174" s="17" t="s">
        <v>195</v>
      </c>
      <c r="AU174" s="17" t="s">
        <v>90</v>
      </c>
    </row>
    <row r="175" spans="2:65" s="1" customFormat="1" ht="49.15" customHeight="1">
      <c r="B175" s="32"/>
      <c r="C175" s="136" t="s">
        <v>368</v>
      </c>
      <c r="D175" s="136" t="s">
        <v>160</v>
      </c>
      <c r="E175" s="137" t="s">
        <v>2174</v>
      </c>
      <c r="F175" s="138" t="s">
        <v>2175</v>
      </c>
      <c r="G175" s="139" t="s">
        <v>269</v>
      </c>
      <c r="H175" s="140">
        <v>0.9</v>
      </c>
      <c r="I175" s="141"/>
      <c r="J175" s="142">
        <f>ROUND(I175*H175,2)</f>
        <v>0</v>
      </c>
      <c r="K175" s="138" t="s">
        <v>1</v>
      </c>
      <c r="L175" s="32"/>
      <c r="M175" s="143" t="s">
        <v>1</v>
      </c>
      <c r="N175" s="144" t="s">
        <v>45</v>
      </c>
      <c r="P175" s="145">
        <f>O175*H175</f>
        <v>0</v>
      </c>
      <c r="Q175" s="145">
        <v>0</v>
      </c>
      <c r="R175" s="145">
        <f>Q175*H175</f>
        <v>0</v>
      </c>
      <c r="S175" s="145">
        <v>0</v>
      </c>
      <c r="T175" s="146">
        <f>S175*H175</f>
        <v>0</v>
      </c>
      <c r="AR175" s="147" t="s">
        <v>2075</v>
      </c>
      <c r="AT175" s="147" t="s">
        <v>160</v>
      </c>
      <c r="AU175" s="147" t="s">
        <v>90</v>
      </c>
      <c r="AY175" s="17" t="s">
        <v>158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88</v>
      </c>
      <c r="BK175" s="148">
        <f>ROUND(I175*H175,2)</f>
        <v>0</v>
      </c>
      <c r="BL175" s="17" t="s">
        <v>2075</v>
      </c>
      <c r="BM175" s="147" t="s">
        <v>2176</v>
      </c>
    </row>
    <row r="176" spans="2:65" s="1" customFormat="1" ht="68.25">
      <c r="B176" s="32"/>
      <c r="D176" s="149" t="s">
        <v>195</v>
      </c>
      <c r="F176" s="175" t="s">
        <v>2177</v>
      </c>
      <c r="I176" s="151"/>
      <c r="L176" s="32"/>
      <c r="M176" s="152"/>
      <c r="T176" s="56"/>
      <c r="AT176" s="17" t="s">
        <v>195</v>
      </c>
      <c r="AU176" s="17" t="s">
        <v>90</v>
      </c>
    </row>
    <row r="177" spans="2:65" s="1" customFormat="1" ht="37.9" customHeight="1">
      <c r="B177" s="32"/>
      <c r="C177" s="136" t="s">
        <v>373</v>
      </c>
      <c r="D177" s="136" t="s">
        <v>160</v>
      </c>
      <c r="E177" s="137" t="s">
        <v>2178</v>
      </c>
      <c r="F177" s="138" t="s">
        <v>2179</v>
      </c>
      <c r="G177" s="139" t="s">
        <v>269</v>
      </c>
      <c r="H177" s="140">
        <v>0.9</v>
      </c>
      <c r="I177" s="141"/>
      <c r="J177" s="142">
        <f>ROUND(I177*H177,2)</f>
        <v>0</v>
      </c>
      <c r="K177" s="138" t="s">
        <v>1</v>
      </c>
      <c r="L177" s="32"/>
      <c r="M177" s="143" t="s">
        <v>1</v>
      </c>
      <c r="N177" s="144" t="s">
        <v>45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2075</v>
      </c>
      <c r="AT177" s="147" t="s">
        <v>160</v>
      </c>
      <c r="AU177" s="147" t="s">
        <v>90</v>
      </c>
      <c r="AY177" s="17" t="s">
        <v>158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88</v>
      </c>
      <c r="BK177" s="148">
        <f>ROUND(I177*H177,2)</f>
        <v>0</v>
      </c>
      <c r="BL177" s="17" t="s">
        <v>2075</v>
      </c>
      <c r="BM177" s="147" t="s">
        <v>2180</v>
      </c>
    </row>
    <row r="178" spans="2:65" s="1" customFormat="1" ht="48.75">
      <c r="B178" s="32"/>
      <c r="D178" s="149" t="s">
        <v>195</v>
      </c>
      <c r="F178" s="175" t="s">
        <v>2181</v>
      </c>
      <c r="I178" s="151"/>
      <c r="L178" s="32"/>
      <c r="M178" s="186"/>
      <c r="N178" s="187"/>
      <c r="O178" s="187"/>
      <c r="P178" s="187"/>
      <c r="Q178" s="187"/>
      <c r="R178" s="187"/>
      <c r="S178" s="187"/>
      <c r="T178" s="188"/>
      <c r="AT178" s="17" t="s">
        <v>195</v>
      </c>
      <c r="AU178" s="17" t="s">
        <v>90</v>
      </c>
    </row>
    <row r="179" spans="2:65" s="1" customFormat="1" ht="6.95" customHeight="1">
      <c r="B179" s="44"/>
      <c r="C179" s="45"/>
      <c r="D179" s="45"/>
      <c r="E179" s="45"/>
      <c r="F179" s="45"/>
      <c r="G179" s="45"/>
      <c r="H179" s="45"/>
      <c r="I179" s="45"/>
      <c r="J179" s="45"/>
      <c r="K179" s="45"/>
      <c r="L179" s="32"/>
    </row>
  </sheetData>
  <sheetProtection algorithmName="SHA-512" hashValue="0Khjcn3s8pvRUSKk3gI+apiGrLdGzpgzspDejbnQkKqkrnemzNAhQNdY43BHpDLBQ32WJLlaZDyD9XReuIE7JA==" saltValue="SSO3nlo3QwEc89BUFh30YUutvo6AivGsnUDn74Gu+Cs0a5PTaP+4r50UgEJukhgdC0QkZcIfRIhKxrWLvwwt0w==" spinCount="100000" sheet="1" objects="1" scenarios="1" formatColumns="0" formatRows="0" autoFilter="0"/>
  <autoFilter ref="C122:K178" xr:uid="{00000000-0009-0000-0000-000007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120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1" t="str">
        <f>'Rekapitulace stavby'!K6</f>
        <v>Berounka, ř.km 21,638 - jez Zadní Třebáň - výstavba rybího přechodu a vodácké propusti</v>
      </c>
      <c r="F7" s="242"/>
      <c r="G7" s="242"/>
      <c r="H7" s="242"/>
      <c r="L7" s="20"/>
    </row>
    <row r="8" spans="2:46" s="1" customFormat="1" ht="12" customHeight="1">
      <c r="B8" s="32"/>
      <c r="D8" s="27" t="s">
        <v>121</v>
      </c>
      <c r="L8" s="32"/>
    </row>
    <row r="9" spans="2:46" s="1" customFormat="1" ht="16.5" customHeight="1">
      <c r="B9" s="32"/>
      <c r="E9" s="204" t="s">
        <v>2182</v>
      </c>
      <c r="F9" s="243"/>
      <c r="G9" s="243"/>
      <c r="H9" s="24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4" t="str">
        <f>'Rekapitulace stavby'!E14</f>
        <v>Vyplň údaj</v>
      </c>
      <c r="F18" s="210"/>
      <c r="G18" s="210"/>
      <c r="H18" s="21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15" t="s">
        <v>1</v>
      </c>
      <c r="F27" s="215"/>
      <c r="G27" s="215"/>
      <c r="H27" s="21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ROUND((SUM(BE121:BE165)),  2)</f>
        <v>0</v>
      </c>
      <c r="I33" s="96">
        <v>0.21</v>
      </c>
      <c r="J33" s="86">
        <f>ROUND(((SUM(BE121:BE165))*I33),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ROUND((SUM(BF121:BF165)),  2)</f>
        <v>0</v>
      </c>
      <c r="I34" s="96">
        <v>0.15</v>
      </c>
      <c r="J34" s="86">
        <f>ROUND(((SUM(BF121:BF165))*I34),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ROUND((SUM(BG121:BG165)),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ROUND((SUM(BH121:BH165)),  2)</f>
        <v>0</v>
      </c>
      <c r="I36" s="96">
        <v>0.15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ROUND((SUM(BI121:BI165)),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123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1" t="str">
        <f>E7</f>
        <v>Berounka, ř.km 21,638 - jez Zadní Třebáň - výstavba rybího přechodu a vodácké propusti</v>
      </c>
      <c r="F85" s="242"/>
      <c r="G85" s="242"/>
      <c r="H85" s="242"/>
      <c r="L85" s="32"/>
    </row>
    <row r="86" spans="2:47" s="1" customFormat="1" ht="12" customHeight="1">
      <c r="B86" s="32"/>
      <c r="C86" s="27" t="s">
        <v>121</v>
      </c>
      <c r="L86" s="32"/>
    </row>
    <row r="87" spans="2:47" s="1" customFormat="1" ht="16.5" customHeight="1">
      <c r="B87" s="32"/>
      <c r="E87" s="204" t="str">
        <f>E9</f>
        <v>VON_2 - VEDLEJŠÍ A OSTATNÍ NÁKLADY - SO 02</v>
      </c>
      <c r="F87" s="243"/>
      <c r="G87" s="243"/>
      <c r="H87" s="243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23. 6. 2025</v>
      </c>
      <c r="L89" s="32"/>
    </row>
    <row r="90" spans="2:47" s="1" customFormat="1" ht="6.95" customHeight="1">
      <c r="B90" s="32"/>
      <c r="L90" s="32"/>
    </row>
    <row r="91" spans="2:47" s="1" customFormat="1" ht="40.15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ENVISYSTEM, s.r.o., U Nikolajky 15, 15000  Praha 5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124</v>
      </c>
      <c r="D94" s="97"/>
      <c r="E94" s="97"/>
      <c r="F94" s="97"/>
      <c r="G94" s="97"/>
      <c r="H94" s="97"/>
      <c r="I94" s="97"/>
      <c r="J94" s="106" t="s">
        <v>125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126</v>
      </c>
      <c r="J96" s="66">
        <f>J121</f>
        <v>0</v>
      </c>
      <c r="L96" s="32"/>
      <c r="AU96" s="17" t="s">
        <v>127</v>
      </c>
    </row>
    <row r="97" spans="2:12" s="8" customFormat="1" ht="24.95" customHeight="1">
      <c r="B97" s="108"/>
      <c r="D97" s="109" t="s">
        <v>2063</v>
      </c>
      <c r="E97" s="110"/>
      <c r="F97" s="110"/>
      <c r="G97" s="110"/>
      <c r="H97" s="110"/>
      <c r="I97" s="110"/>
      <c r="J97" s="111">
        <f>J122</f>
        <v>0</v>
      </c>
      <c r="L97" s="108"/>
    </row>
    <row r="98" spans="2:12" s="9" customFormat="1" ht="19.899999999999999" customHeight="1">
      <c r="B98" s="112"/>
      <c r="D98" s="113" t="s">
        <v>2064</v>
      </c>
      <c r="E98" s="114"/>
      <c r="F98" s="114"/>
      <c r="G98" s="114"/>
      <c r="H98" s="114"/>
      <c r="I98" s="114"/>
      <c r="J98" s="115">
        <f>J123</f>
        <v>0</v>
      </c>
      <c r="L98" s="112"/>
    </row>
    <row r="99" spans="2:12" s="9" customFormat="1" ht="19.899999999999999" customHeight="1">
      <c r="B99" s="112"/>
      <c r="D99" s="113" t="s">
        <v>2066</v>
      </c>
      <c r="E99" s="114"/>
      <c r="F99" s="114"/>
      <c r="G99" s="114"/>
      <c r="H99" s="114"/>
      <c r="I99" s="114"/>
      <c r="J99" s="115">
        <f>J129</f>
        <v>0</v>
      </c>
      <c r="L99" s="112"/>
    </row>
    <row r="100" spans="2:12" s="9" customFormat="1" ht="19.899999999999999" customHeight="1">
      <c r="B100" s="112"/>
      <c r="D100" s="113" t="s">
        <v>2067</v>
      </c>
      <c r="E100" s="114"/>
      <c r="F100" s="114"/>
      <c r="G100" s="114"/>
      <c r="H100" s="114"/>
      <c r="I100" s="114"/>
      <c r="J100" s="115">
        <f>J142</f>
        <v>0</v>
      </c>
      <c r="L100" s="112"/>
    </row>
    <row r="101" spans="2:12" s="9" customFormat="1" ht="19.899999999999999" customHeight="1">
      <c r="B101" s="112"/>
      <c r="D101" s="113" t="s">
        <v>2068</v>
      </c>
      <c r="E101" s="114"/>
      <c r="F101" s="114"/>
      <c r="G101" s="114"/>
      <c r="H101" s="114"/>
      <c r="I101" s="114"/>
      <c r="J101" s="115">
        <f>J155</f>
        <v>0</v>
      </c>
      <c r="L101" s="112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142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26.25" customHeight="1">
      <c r="B111" s="32"/>
      <c r="E111" s="241" t="str">
        <f>E7</f>
        <v>Berounka, ř.km 21,638 - jez Zadní Třebáň - výstavba rybího přechodu a vodácké propusti</v>
      </c>
      <c r="F111" s="242"/>
      <c r="G111" s="242"/>
      <c r="H111" s="242"/>
      <c r="L111" s="32"/>
    </row>
    <row r="112" spans="2:12" s="1" customFormat="1" ht="12" customHeight="1">
      <c r="B112" s="32"/>
      <c r="C112" s="27" t="s">
        <v>121</v>
      </c>
      <c r="L112" s="32"/>
    </row>
    <row r="113" spans="2:65" s="1" customFormat="1" ht="16.5" customHeight="1">
      <c r="B113" s="32"/>
      <c r="E113" s="204" t="str">
        <f>E9</f>
        <v>VON_2 - VEDLEJŠÍ A OSTATNÍ NÁKLADY - SO 02</v>
      </c>
      <c r="F113" s="243"/>
      <c r="G113" s="243"/>
      <c r="H113" s="243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 xml:space="preserve"> </v>
      </c>
      <c r="I115" s="27" t="s">
        <v>22</v>
      </c>
      <c r="J115" s="52" t="str">
        <f>IF(J12="","",J12)</f>
        <v>23. 6. 2025</v>
      </c>
      <c r="L115" s="32"/>
    </row>
    <row r="116" spans="2:65" s="1" customFormat="1" ht="6.95" customHeight="1">
      <c r="B116" s="32"/>
      <c r="L116" s="32"/>
    </row>
    <row r="117" spans="2:65" s="1" customFormat="1" ht="40.15" customHeight="1">
      <c r="B117" s="32"/>
      <c r="C117" s="27" t="s">
        <v>24</v>
      </c>
      <c r="F117" s="25" t="str">
        <f>E15</f>
        <v>Povodí Vltavy, státní podnik</v>
      </c>
      <c r="I117" s="27" t="s">
        <v>32</v>
      </c>
      <c r="J117" s="30" t="str">
        <f>E21</f>
        <v>ENVISYSTEM, s.r.o., U Nikolajky 15, 15000  Praha 5</v>
      </c>
      <c r="L117" s="32"/>
    </row>
    <row r="118" spans="2:65" s="1" customFormat="1" ht="15.2" customHeight="1">
      <c r="B118" s="32"/>
      <c r="C118" s="27" t="s">
        <v>30</v>
      </c>
      <c r="F118" s="25" t="str">
        <f>IF(E18="","",E18)</f>
        <v>Vyplň údaj</v>
      </c>
      <c r="I118" s="27" t="s">
        <v>37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6"/>
      <c r="C120" s="117" t="s">
        <v>143</v>
      </c>
      <c r="D120" s="118" t="s">
        <v>65</v>
      </c>
      <c r="E120" s="118" t="s">
        <v>61</v>
      </c>
      <c r="F120" s="118" t="s">
        <v>62</v>
      </c>
      <c r="G120" s="118" t="s">
        <v>144</v>
      </c>
      <c r="H120" s="118" t="s">
        <v>145</v>
      </c>
      <c r="I120" s="118" t="s">
        <v>146</v>
      </c>
      <c r="J120" s="118" t="s">
        <v>125</v>
      </c>
      <c r="K120" s="119" t="s">
        <v>147</v>
      </c>
      <c r="L120" s="116"/>
      <c r="M120" s="59" t="s">
        <v>1</v>
      </c>
      <c r="N120" s="60" t="s">
        <v>44</v>
      </c>
      <c r="O120" s="60" t="s">
        <v>148</v>
      </c>
      <c r="P120" s="60" t="s">
        <v>149</v>
      </c>
      <c r="Q120" s="60" t="s">
        <v>150</v>
      </c>
      <c r="R120" s="60" t="s">
        <v>151</v>
      </c>
      <c r="S120" s="60" t="s">
        <v>152</v>
      </c>
      <c r="T120" s="61" t="s">
        <v>153</v>
      </c>
    </row>
    <row r="121" spans="2:65" s="1" customFormat="1" ht="22.9" customHeight="1">
      <c r="B121" s="32"/>
      <c r="C121" s="64" t="s">
        <v>154</v>
      </c>
      <c r="J121" s="120">
        <f>BK121</f>
        <v>0</v>
      </c>
      <c r="L121" s="32"/>
      <c r="M121" s="62"/>
      <c r="N121" s="53"/>
      <c r="O121" s="53"/>
      <c r="P121" s="121">
        <f>P122</f>
        <v>0</v>
      </c>
      <c r="Q121" s="53"/>
      <c r="R121" s="121">
        <f>R122</f>
        <v>0</v>
      </c>
      <c r="S121" s="53"/>
      <c r="T121" s="122">
        <f>T122</f>
        <v>0</v>
      </c>
      <c r="AT121" s="17" t="s">
        <v>79</v>
      </c>
      <c r="AU121" s="17" t="s">
        <v>127</v>
      </c>
      <c r="BK121" s="123">
        <f>BK122</f>
        <v>0</v>
      </c>
    </row>
    <row r="122" spans="2:65" s="11" customFormat="1" ht="25.9" customHeight="1">
      <c r="B122" s="124"/>
      <c r="D122" s="125" t="s">
        <v>79</v>
      </c>
      <c r="E122" s="126" t="s">
        <v>2069</v>
      </c>
      <c r="F122" s="126" t="s">
        <v>2070</v>
      </c>
      <c r="I122" s="127"/>
      <c r="J122" s="128">
        <f>BK122</f>
        <v>0</v>
      </c>
      <c r="L122" s="124"/>
      <c r="M122" s="129"/>
      <c r="P122" s="130">
        <f>P123+P129+P142+P155</f>
        <v>0</v>
      </c>
      <c r="R122" s="130">
        <f>R123+R129+R142+R155</f>
        <v>0</v>
      </c>
      <c r="T122" s="131">
        <f>T123+T129+T142+T155</f>
        <v>0</v>
      </c>
      <c r="AR122" s="125" t="s">
        <v>157</v>
      </c>
      <c r="AT122" s="132" t="s">
        <v>79</v>
      </c>
      <c r="AU122" s="132" t="s">
        <v>80</v>
      </c>
      <c r="AY122" s="125" t="s">
        <v>158</v>
      </c>
      <c r="BK122" s="133">
        <f>BK123+BK129+BK142+BK155</f>
        <v>0</v>
      </c>
    </row>
    <row r="123" spans="2:65" s="11" customFormat="1" ht="22.9" customHeight="1">
      <c r="B123" s="124"/>
      <c r="D123" s="125" t="s">
        <v>79</v>
      </c>
      <c r="E123" s="134" t="s">
        <v>2071</v>
      </c>
      <c r="F123" s="134" t="s">
        <v>2072</v>
      </c>
      <c r="I123" s="127"/>
      <c r="J123" s="135">
        <f>BK123</f>
        <v>0</v>
      </c>
      <c r="L123" s="124"/>
      <c r="M123" s="129"/>
      <c r="P123" s="130">
        <f>SUM(P124:P128)</f>
        <v>0</v>
      </c>
      <c r="R123" s="130">
        <f>SUM(R124:R128)</f>
        <v>0</v>
      </c>
      <c r="T123" s="131">
        <f>SUM(T124:T128)</f>
        <v>0</v>
      </c>
      <c r="AR123" s="125" t="s">
        <v>157</v>
      </c>
      <c r="AT123" s="132" t="s">
        <v>79</v>
      </c>
      <c r="AU123" s="132" t="s">
        <v>88</v>
      </c>
      <c r="AY123" s="125" t="s">
        <v>158</v>
      </c>
      <c r="BK123" s="133">
        <f>SUM(BK124:BK128)</f>
        <v>0</v>
      </c>
    </row>
    <row r="124" spans="2:65" s="1" customFormat="1" ht="62.65" customHeight="1">
      <c r="B124" s="32"/>
      <c r="C124" s="136" t="s">
        <v>88</v>
      </c>
      <c r="D124" s="136" t="s">
        <v>160</v>
      </c>
      <c r="E124" s="137" t="s">
        <v>2073</v>
      </c>
      <c r="F124" s="138" t="s">
        <v>2074</v>
      </c>
      <c r="G124" s="139" t="s">
        <v>269</v>
      </c>
      <c r="H124" s="140">
        <v>1</v>
      </c>
      <c r="I124" s="141"/>
      <c r="J124" s="142">
        <f>ROUND(I124*H124,2)</f>
        <v>0</v>
      </c>
      <c r="K124" s="138" t="s">
        <v>1</v>
      </c>
      <c r="L124" s="32"/>
      <c r="M124" s="143" t="s">
        <v>1</v>
      </c>
      <c r="N124" s="144" t="s">
        <v>45</v>
      </c>
      <c r="P124" s="145">
        <f>O124*H124</f>
        <v>0</v>
      </c>
      <c r="Q124" s="145">
        <v>0</v>
      </c>
      <c r="R124" s="145">
        <f>Q124*H124</f>
        <v>0</v>
      </c>
      <c r="S124" s="145">
        <v>0</v>
      </c>
      <c r="T124" s="146">
        <f>S124*H124</f>
        <v>0</v>
      </c>
      <c r="AR124" s="147" t="s">
        <v>2075</v>
      </c>
      <c r="AT124" s="147" t="s">
        <v>160</v>
      </c>
      <c r="AU124" s="147" t="s">
        <v>90</v>
      </c>
      <c r="AY124" s="17" t="s">
        <v>158</v>
      </c>
      <c r="BE124" s="148">
        <f>IF(N124="základní",J124,0)</f>
        <v>0</v>
      </c>
      <c r="BF124" s="148">
        <f>IF(N124="snížená",J124,0)</f>
        <v>0</v>
      </c>
      <c r="BG124" s="148">
        <f>IF(N124="zákl. přenesená",J124,0)</f>
        <v>0</v>
      </c>
      <c r="BH124" s="148">
        <f>IF(N124="sníž. přenesená",J124,0)</f>
        <v>0</v>
      </c>
      <c r="BI124" s="148">
        <f>IF(N124="nulová",J124,0)</f>
        <v>0</v>
      </c>
      <c r="BJ124" s="17" t="s">
        <v>88</v>
      </c>
      <c r="BK124" s="148">
        <f>ROUND(I124*H124,2)</f>
        <v>0</v>
      </c>
      <c r="BL124" s="17" t="s">
        <v>2075</v>
      </c>
      <c r="BM124" s="147" t="s">
        <v>2076</v>
      </c>
    </row>
    <row r="125" spans="2:65" s="1" customFormat="1" ht="37.9" customHeight="1">
      <c r="B125" s="32"/>
      <c r="C125" s="136" t="s">
        <v>90</v>
      </c>
      <c r="D125" s="136" t="s">
        <v>160</v>
      </c>
      <c r="E125" s="137" t="s">
        <v>2080</v>
      </c>
      <c r="F125" s="138" t="s">
        <v>2081</v>
      </c>
      <c r="G125" s="139" t="s">
        <v>269</v>
      </c>
      <c r="H125" s="140">
        <v>1</v>
      </c>
      <c r="I125" s="141"/>
      <c r="J125" s="142">
        <f>ROUND(I125*H125,2)</f>
        <v>0</v>
      </c>
      <c r="K125" s="138" t="s">
        <v>1</v>
      </c>
      <c r="L125" s="32"/>
      <c r="M125" s="143" t="s">
        <v>1</v>
      </c>
      <c r="N125" s="144" t="s">
        <v>45</v>
      </c>
      <c r="P125" s="145">
        <f>O125*H125</f>
        <v>0</v>
      </c>
      <c r="Q125" s="145">
        <v>0</v>
      </c>
      <c r="R125" s="145">
        <f>Q125*H125</f>
        <v>0</v>
      </c>
      <c r="S125" s="145">
        <v>0</v>
      </c>
      <c r="T125" s="146">
        <f>S125*H125</f>
        <v>0</v>
      </c>
      <c r="AR125" s="147" t="s">
        <v>2075</v>
      </c>
      <c r="AT125" s="147" t="s">
        <v>160</v>
      </c>
      <c r="AU125" s="147" t="s">
        <v>90</v>
      </c>
      <c r="AY125" s="17" t="s">
        <v>158</v>
      </c>
      <c r="BE125" s="148">
        <f>IF(N125="základní",J125,0)</f>
        <v>0</v>
      </c>
      <c r="BF125" s="148">
        <f>IF(N125="snížená",J125,0)</f>
        <v>0</v>
      </c>
      <c r="BG125" s="148">
        <f>IF(N125="zákl. přenesená",J125,0)</f>
        <v>0</v>
      </c>
      <c r="BH125" s="148">
        <f>IF(N125="sníž. přenesená",J125,0)</f>
        <v>0</v>
      </c>
      <c r="BI125" s="148">
        <f>IF(N125="nulová",J125,0)</f>
        <v>0</v>
      </c>
      <c r="BJ125" s="17" t="s">
        <v>88</v>
      </c>
      <c r="BK125" s="148">
        <f>ROUND(I125*H125,2)</f>
        <v>0</v>
      </c>
      <c r="BL125" s="17" t="s">
        <v>2075</v>
      </c>
      <c r="BM125" s="147" t="s">
        <v>2082</v>
      </c>
    </row>
    <row r="126" spans="2:65" s="1" customFormat="1" ht="68.25">
      <c r="B126" s="32"/>
      <c r="D126" s="149" t="s">
        <v>195</v>
      </c>
      <c r="F126" s="175" t="s">
        <v>2083</v>
      </c>
      <c r="I126" s="151"/>
      <c r="L126" s="32"/>
      <c r="M126" s="152"/>
      <c r="T126" s="56"/>
      <c r="AT126" s="17" t="s">
        <v>195</v>
      </c>
      <c r="AU126" s="17" t="s">
        <v>90</v>
      </c>
    </row>
    <row r="127" spans="2:65" s="1" customFormat="1" ht="24.2" customHeight="1">
      <c r="B127" s="32"/>
      <c r="C127" s="136" t="s">
        <v>183</v>
      </c>
      <c r="D127" s="136" t="s">
        <v>160</v>
      </c>
      <c r="E127" s="137" t="s">
        <v>2084</v>
      </c>
      <c r="F127" s="138" t="s">
        <v>2085</v>
      </c>
      <c r="G127" s="139" t="s">
        <v>269</v>
      </c>
      <c r="H127" s="140">
        <v>1</v>
      </c>
      <c r="I127" s="141"/>
      <c r="J127" s="142">
        <f>ROUND(I127*H127,2)</f>
        <v>0</v>
      </c>
      <c r="K127" s="138" t="s">
        <v>1</v>
      </c>
      <c r="L127" s="32"/>
      <c r="M127" s="143" t="s">
        <v>1</v>
      </c>
      <c r="N127" s="144" t="s">
        <v>45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2075</v>
      </c>
      <c r="AT127" s="147" t="s">
        <v>160</v>
      </c>
      <c r="AU127" s="147" t="s">
        <v>90</v>
      </c>
      <c r="AY127" s="17" t="s">
        <v>158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88</v>
      </c>
      <c r="BK127" s="148">
        <f>ROUND(I127*H127,2)</f>
        <v>0</v>
      </c>
      <c r="BL127" s="17" t="s">
        <v>2075</v>
      </c>
      <c r="BM127" s="147" t="s">
        <v>2086</v>
      </c>
    </row>
    <row r="128" spans="2:65" s="1" customFormat="1" ht="97.5">
      <c r="B128" s="32"/>
      <c r="D128" s="149" t="s">
        <v>195</v>
      </c>
      <c r="F128" s="175" t="s">
        <v>2087</v>
      </c>
      <c r="I128" s="151"/>
      <c r="L128" s="32"/>
      <c r="M128" s="152"/>
      <c r="T128" s="56"/>
      <c r="AT128" s="17" t="s">
        <v>195</v>
      </c>
      <c r="AU128" s="17" t="s">
        <v>90</v>
      </c>
    </row>
    <row r="129" spans="2:65" s="11" customFormat="1" ht="22.9" customHeight="1">
      <c r="B129" s="124"/>
      <c r="D129" s="125" t="s">
        <v>79</v>
      </c>
      <c r="E129" s="134" t="s">
        <v>2097</v>
      </c>
      <c r="F129" s="134" t="s">
        <v>2098</v>
      </c>
      <c r="I129" s="127"/>
      <c r="J129" s="135">
        <f>BK129</f>
        <v>0</v>
      </c>
      <c r="L129" s="124"/>
      <c r="M129" s="129"/>
      <c r="P129" s="130">
        <f>SUM(P130:P141)</f>
        <v>0</v>
      </c>
      <c r="R129" s="130">
        <f>SUM(R130:R141)</f>
        <v>0</v>
      </c>
      <c r="T129" s="131">
        <f>SUM(T130:T141)</f>
        <v>0</v>
      </c>
      <c r="AR129" s="125" t="s">
        <v>157</v>
      </c>
      <c r="AT129" s="132" t="s">
        <v>79</v>
      </c>
      <c r="AU129" s="132" t="s">
        <v>88</v>
      </c>
      <c r="AY129" s="125" t="s">
        <v>158</v>
      </c>
      <c r="BK129" s="133">
        <f>SUM(BK130:BK141)</f>
        <v>0</v>
      </c>
    </row>
    <row r="130" spans="2:65" s="1" customFormat="1" ht="49.15" customHeight="1">
      <c r="B130" s="32"/>
      <c r="C130" s="136" t="s">
        <v>165</v>
      </c>
      <c r="D130" s="136" t="s">
        <v>160</v>
      </c>
      <c r="E130" s="137" t="s">
        <v>2099</v>
      </c>
      <c r="F130" s="138" t="s">
        <v>2100</v>
      </c>
      <c r="G130" s="139" t="s">
        <v>269</v>
      </c>
      <c r="H130" s="140">
        <v>0.1</v>
      </c>
      <c r="I130" s="141"/>
      <c r="J130" s="142">
        <f>ROUND(I130*H130,2)</f>
        <v>0</v>
      </c>
      <c r="K130" s="138" t="s">
        <v>1</v>
      </c>
      <c r="L130" s="32"/>
      <c r="M130" s="143" t="s">
        <v>1</v>
      </c>
      <c r="N130" s="144" t="s">
        <v>45</v>
      </c>
      <c r="P130" s="145">
        <f>O130*H130</f>
        <v>0</v>
      </c>
      <c r="Q130" s="145">
        <v>0</v>
      </c>
      <c r="R130" s="145">
        <f>Q130*H130</f>
        <v>0</v>
      </c>
      <c r="S130" s="145">
        <v>0</v>
      </c>
      <c r="T130" s="146">
        <f>S130*H130</f>
        <v>0</v>
      </c>
      <c r="AR130" s="147" t="s">
        <v>2075</v>
      </c>
      <c r="AT130" s="147" t="s">
        <v>160</v>
      </c>
      <c r="AU130" s="147" t="s">
        <v>90</v>
      </c>
      <c r="AY130" s="17" t="s">
        <v>158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88</v>
      </c>
      <c r="BK130" s="148">
        <f>ROUND(I130*H130,2)</f>
        <v>0</v>
      </c>
      <c r="BL130" s="17" t="s">
        <v>2075</v>
      </c>
      <c r="BM130" s="147" t="s">
        <v>2101</v>
      </c>
    </row>
    <row r="131" spans="2:65" s="1" customFormat="1" ht="292.5">
      <c r="B131" s="32"/>
      <c r="D131" s="149" t="s">
        <v>195</v>
      </c>
      <c r="F131" s="175" t="s">
        <v>2102</v>
      </c>
      <c r="I131" s="151"/>
      <c r="L131" s="32"/>
      <c r="M131" s="152"/>
      <c r="T131" s="56"/>
      <c r="AT131" s="17" t="s">
        <v>195</v>
      </c>
      <c r="AU131" s="17" t="s">
        <v>90</v>
      </c>
    </row>
    <row r="132" spans="2:65" s="1" customFormat="1" ht="16.5" customHeight="1">
      <c r="B132" s="32"/>
      <c r="C132" s="136" t="s">
        <v>157</v>
      </c>
      <c r="D132" s="136" t="s">
        <v>160</v>
      </c>
      <c r="E132" s="137" t="s">
        <v>2103</v>
      </c>
      <c r="F132" s="138" t="s">
        <v>2104</v>
      </c>
      <c r="G132" s="139" t="s">
        <v>269</v>
      </c>
      <c r="H132" s="140">
        <v>0.1</v>
      </c>
      <c r="I132" s="141"/>
      <c r="J132" s="142">
        <f>ROUND(I132*H132,2)</f>
        <v>0</v>
      </c>
      <c r="K132" s="138" t="s">
        <v>1</v>
      </c>
      <c r="L132" s="32"/>
      <c r="M132" s="143" t="s">
        <v>1</v>
      </c>
      <c r="N132" s="144" t="s">
        <v>45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2075</v>
      </c>
      <c r="AT132" s="147" t="s">
        <v>160</v>
      </c>
      <c r="AU132" s="147" t="s">
        <v>90</v>
      </c>
      <c r="AY132" s="17" t="s">
        <v>158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88</v>
      </c>
      <c r="BK132" s="148">
        <f>ROUND(I132*H132,2)</f>
        <v>0</v>
      </c>
      <c r="BL132" s="17" t="s">
        <v>2075</v>
      </c>
      <c r="BM132" s="147" t="s">
        <v>2105</v>
      </c>
    </row>
    <row r="133" spans="2:65" s="1" customFormat="1" ht="107.25">
      <c r="B133" s="32"/>
      <c r="D133" s="149" t="s">
        <v>195</v>
      </c>
      <c r="F133" s="175" t="s">
        <v>2106</v>
      </c>
      <c r="I133" s="151"/>
      <c r="L133" s="32"/>
      <c r="M133" s="152"/>
      <c r="T133" s="56"/>
      <c r="AT133" s="17" t="s">
        <v>195</v>
      </c>
      <c r="AU133" s="17" t="s">
        <v>90</v>
      </c>
    </row>
    <row r="134" spans="2:65" s="1" customFormat="1" ht="55.5" customHeight="1">
      <c r="B134" s="32"/>
      <c r="C134" s="136" t="s">
        <v>204</v>
      </c>
      <c r="D134" s="136" t="s">
        <v>160</v>
      </c>
      <c r="E134" s="137" t="s">
        <v>2107</v>
      </c>
      <c r="F134" s="138" t="s">
        <v>2108</v>
      </c>
      <c r="G134" s="139" t="s">
        <v>269</v>
      </c>
      <c r="H134" s="140">
        <v>0.1</v>
      </c>
      <c r="I134" s="141"/>
      <c r="J134" s="142">
        <f>ROUND(I134*H134,2)</f>
        <v>0</v>
      </c>
      <c r="K134" s="138" t="s">
        <v>1</v>
      </c>
      <c r="L134" s="32"/>
      <c r="M134" s="143" t="s">
        <v>1</v>
      </c>
      <c r="N134" s="144" t="s">
        <v>45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2075</v>
      </c>
      <c r="AT134" s="147" t="s">
        <v>160</v>
      </c>
      <c r="AU134" s="147" t="s">
        <v>90</v>
      </c>
      <c r="AY134" s="17" t="s">
        <v>158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88</v>
      </c>
      <c r="BK134" s="148">
        <f>ROUND(I134*H134,2)</f>
        <v>0</v>
      </c>
      <c r="BL134" s="17" t="s">
        <v>2075</v>
      </c>
      <c r="BM134" s="147" t="s">
        <v>2109</v>
      </c>
    </row>
    <row r="135" spans="2:65" s="1" customFormat="1" ht="78">
      <c r="B135" s="32"/>
      <c r="D135" s="149" t="s">
        <v>195</v>
      </c>
      <c r="F135" s="175" t="s">
        <v>2110</v>
      </c>
      <c r="I135" s="151"/>
      <c r="L135" s="32"/>
      <c r="M135" s="152"/>
      <c r="T135" s="56"/>
      <c r="AT135" s="17" t="s">
        <v>195</v>
      </c>
      <c r="AU135" s="17" t="s">
        <v>90</v>
      </c>
    </row>
    <row r="136" spans="2:65" s="1" customFormat="1" ht="24.2" customHeight="1">
      <c r="B136" s="32"/>
      <c r="C136" s="136" t="s">
        <v>212</v>
      </c>
      <c r="D136" s="136" t="s">
        <v>160</v>
      </c>
      <c r="E136" s="137" t="s">
        <v>2111</v>
      </c>
      <c r="F136" s="138" t="s">
        <v>2112</v>
      </c>
      <c r="G136" s="139" t="s">
        <v>269</v>
      </c>
      <c r="H136" s="140">
        <v>0.1</v>
      </c>
      <c r="I136" s="141"/>
      <c r="J136" s="142">
        <f>ROUND(I136*H136,2)</f>
        <v>0</v>
      </c>
      <c r="K136" s="138" t="s">
        <v>1</v>
      </c>
      <c r="L136" s="32"/>
      <c r="M136" s="143" t="s">
        <v>1</v>
      </c>
      <c r="N136" s="144" t="s">
        <v>45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2075</v>
      </c>
      <c r="AT136" s="147" t="s">
        <v>160</v>
      </c>
      <c r="AU136" s="147" t="s">
        <v>90</v>
      </c>
      <c r="AY136" s="17" t="s">
        <v>158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88</v>
      </c>
      <c r="BK136" s="148">
        <f>ROUND(I136*H136,2)</f>
        <v>0</v>
      </c>
      <c r="BL136" s="17" t="s">
        <v>2075</v>
      </c>
      <c r="BM136" s="147" t="s">
        <v>2113</v>
      </c>
    </row>
    <row r="137" spans="2:65" s="1" customFormat="1" ht="126.75">
      <c r="B137" s="32"/>
      <c r="D137" s="149" t="s">
        <v>195</v>
      </c>
      <c r="F137" s="175" t="s">
        <v>2114</v>
      </c>
      <c r="I137" s="151"/>
      <c r="L137" s="32"/>
      <c r="M137" s="152"/>
      <c r="T137" s="56"/>
      <c r="AT137" s="17" t="s">
        <v>195</v>
      </c>
      <c r="AU137" s="17" t="s">
        <v>90</v>
      </c>
    </row>
    <row r="138" spans="2:65" s="1" customFormat="1" ht="55.5" customHeight="1">
      <c r="B138" s="32"/>
      <c r="C138" s="136" t="s">
        <v>223</v>
      </c>
      <c r="D138" s="136" t="s">
        <v>160</v>
      </c>
      <c r="E138" s="137" t="s">
        <v>2115</v>
      </c>
      <c r="F138" s="138" t="s">
        <v>2116</v>
      </c>
      <c r="G138" s="139" t="s">
        <v>269</v>
      </c>
      <c r="H138" s="140">
        <v>0.1</v>
      </c>
      <c r="I138" s="141"/>
      <c r="J138" s="142">
        <f>ROUND(I138*H138,2)</f>
        <v>0</v>
      </c>
      <c r="K138" s="138" t="s">
        <v>1</v>
      </c>
      <c r="L138" s="32"/>
      <c r="M138" s="143" t="s">
        <v>1</v>
      </c>
      <c r="N138" s="144" t="s">
        <v>45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2075</v>
      </c>
      <c r="AT138" s="147" t="s">
        <v>160</v>
      </c>
      <c r="AU138" s="147" t="s">
        <v>90</v>
      </c>
      <c r="AY138" s="17" t="s">
        <v>158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88</v>
      </c>
      <c r="BK138" s="148">
        <f>ROUND(I138*H138,2)</f>
        <v>0</v>
      </c>
      <c r="BL138" s="17" t="s">
        <v>2075</v>
      </c>
      <c r="BM138" s="147" t="s">
        <v>2117</v>
      </c>
    </row>
    <row r="139" spans="2:65" s="1" customFormat="1" ht="195">
      <c r="B139" s="32"/>
      <c r="D139" s="149" t="s">
        <v>195</v>
      </c>
      <c r="F139" s="175" t="s">
        <v>2183</v>
      </c>
      <c r="I139" s="151"/>
      <c r="L139" s="32"/>
      <c r="M139" s="152"/>
      <c r="T139" s="56"/>
      <c r="AT139" s="17" t="s">
        <v>195</v>
      </c>
      <c r="AU139" s="17" t="s">
        <v>90</v>
      </c>
    </row>
    <row r="140" spans="2:65" s="1" customFormat="1" ht="37.9" customHeight="1">
      <c r="B140" s="32"/>
      <c r="C140" s="136" t="s">
        <v>232</v>
      </c>
      <c r="D140" s="136" t="s">
        <v>160</v>
      </c>
      <c r="E140" s="137" t="s">
        <v>2123</v>
      </c>
      <c r="F140" s="138" t="s">
        <v>2124</v>
      </c>
      <c r="G140" s="139" t="s">
        <v>269</v>
      </c>
      <c r="H140" s="140">
        <v>0.1</v>
      </c>
      <c r="I140" s="141"/>
      <c r="J140" s="142">
        <f>ROUND(I140*H140,2)</f>
        <v>0</v>
      </c>
      <c r="K140" s="138" t="s">
        <v>1</v>
      </c>
      <c r="L140" s="32"/>
      <c r="M140" s="143" t="s">
        <v>1</v>
      </c>
      <c r="N140" s="144" t="s">
        <v>45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2075</v>
      </c>
      <c r="AT140" s="147" t="s">
        <v>160</v>
      </c>
      <c r="AU140" s="147" t="s">
        <v>90</v>
      </c>
      <c r="AY140" s="17" t="s">
        <v>158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88</v>
      </c>
      <c r="BK140" s="148">
        <f>ROUND(I140*H140,2)</f>
        <v>0</v>
      </c>
      <c r="BL140" s="17" t="s">
        <v>2075</v>
      </c>
      <c r="BM140" s="147" t="s">
        <v>2125</v>
      </c>
    </row>
    <row r="141" spans="2:65" s="1" customFormat="1" ht="136.5">
      <c r="B141" s="32"/>
      <c r="D141" s="149" t="s">
        <v>195</v>
      </c>
      <c r="F141" s="175" t="s">
        <v>2126</v>
      </c>
      <c r="I141" s="151"/>
      <c r="L141" s="32"/>
      <c r="M141" s="152"/>
      <c r="T141" s="56"/>
      <c r="AT141" s="17" t="s">
        <v>195</v>
      </c>
      <c r="AU141" s="17" t="s">
        <v>90</v>
      </c>
    </row>
    <row r="142" spans="2:65" s="11" customFormat="1" ht="22.9" customHeight="1">
      <c r="B142" s="124"/>
      <c r="D142" s="125" t="s">
        <v>79</v>
      </c>
      <c r="E142" s="134" t="s">
        <v>2127</v>
      </c>
      <c r="F142" s="134" t="s">
        <v>2128</v>
      </c>
      <c r="I142" s="127"/>
      <c r="J142" s="135">
        <f>BK142</f>
        <v>0</v>
      </c>
      <c r="L142" s="124"/>
      <c r="M142" s="129"/>
      <c r="P142" s="130">
        <f>SUM(P143:P154)</f>
        <v>0</v>
      </c>
      <c r="R142" s="130">
        <f>SUM(R143:R154)</f>
        <v>0</v>
      </c>
      <c r="T142" s="131">
        <f>SUM(T143:T154)</f>
        <v>0</v>
      </c>
      <c r="AR142" s="125" t="s">
        <v>157</v>
      </c>
      <c r="AT142" s="132" t="s">
        <v>79</v>
      </c>
      <c r="AU142" s="132" t="s">
        <v>88</v>
      </c>
      <c r="AY142" s="125" t="s">
        <v>158</v>
      </c>
      <c r="BK142" s="133">
        <f>SUM(BK143:BK154)</f>
        <v>0</v>
      </c>
    </row>
    <row r="143" spans="2:65" s="1" customFormat="1" ht="16.5" customHeight="1">
      <c r="B143" s="32"/>
      <c r="C143" s="136" t="s">
        <v>241</v>
      </c>
      <c r="D143" s="136" t="s">
        <v>160</v>
      </c>
      <c r="E143" s="137" t="s">
        <v>2129</v>
      </c>
      <c r="F143" s="138" t="s">
        <v>2130</v>
      </c>
      <c r="G143" s="139" t="s">
        <v>269</v>
      </c>
      <c r="H143" s="140">
        <v>0.1</v>
      </c>
      <c r="I143" s="141"/>
      <c r="J143" s="142">
        <f>ROUND(I143*H143,2)</f>
        <v>0</v>
      </c>
      <c r="K143" s="138" t="s">
        <v>1</v>
      </c>
      <c r="L143" s="32"/>
      <c r="M143" s="143" t="s">
        <v>1</v>
      </c>
      <c r="N143" s="144" t="s">
        <v>45</v>
      </c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AR143" s="147" t="s">
        <v>2075</v>
      </c>
      <c r="AT143" s="147" t="s">
        <v>160</v>
      </c>
      <c r="AU143" s="147" t="s">
        <v>90</v>
      </c>
      <c r="AY143" s="17" t="s">
        <v>158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88</v>
      </c>
      <c r="BK143" s="148">
        <f>ROUND(I143*H143,2)</f>
        <v>0</v>
      </c>
      <c r="BL143" s="17" t="s">
        <v>2075</v>
      </c>
      <c r="BM143" s="147" t="s">
        <v>2131</v>
      </c>
    </row>
    <row r="144" spans="2:65" s="1" customFormat="1" ht="243.75">
      <c r="B144" s="32"/>
      <c r="D144" s="149" t="s">
        <v>195</v>
      </c>
      <c r="F144" s="175" t="s">
        <v>2132</v>
      </c>
      <c r="I144" s="151"/>
      <c r="L144" s="32"/>
      <c r="M144" s="152"/>
      <c r="T144" s="56"/>
      <c r="AT144" s="17" t="s">
        <v>195</v>
      </c>
      <c r="AU144" s="17" t="s">
        <v>90</v>
      </c>
    </row>
    <row r="145" spans="2:65" s="1" customFormat="1" ht="24.2" customHeight="1">
      <c r="B145" s="32"/>
      <c r="C145" s="136" t="s">
        <v>250</v>
      </c>
      <c r="D145" s="136" t="s">
        <v>160</v>
      </c>
      <c r="E145" s="137" t="s">
        <v>2137</v>
      </c>
      <c r="F145" s="138" t="s">
        <v>2138</v>
      </c>
      <c r="G145" s="139" t="s">
        <v>269</v>
      </c>
      <c r="H145" s="140">
        <v>0.1</v>
      </c>
      <c r="I145" s="141"/>
      <c r="J145" s="142">
        <f>ROUND(I145*H145,2)</f>
        <v>0</v>
      </c>
      <c r="K145" s="138" t="s">
        <v>1</v>
      </c>
      <c r="L145" s="32"/>
      <c r="M145" s="143" t="s">
        <v>1</v>
      </c>
      <c r="N145" s="144" t="s">
        <v>45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2075</v>
      </c>
      <c r="AT145" s="147" t="s">
        <v>160</v>
      </c>
      <c r="AU145" s="147" t="s">
        <v>90</v>
      </c>
      <c r="AY145" s="17" t="s">
        <v>158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88</v>
      </c>
      <c r="BK145" s="148">
        <f>ROUND(I145*H145,2)</f>
        <v>0</v>
      </c>
      <c r="BL145" s="17" t="s">
        <v>2075</v>
      </c>
      <c r="BM145" s="147" t="s">
        <v>2139</v>
      </c>
    </row>
    <row r="146" spans="2:65" s="1" customFormat="1" ht="39">
      <c r="B146" s="32"/>
      <c r="D146" s="149" t="s">
        <v>195</v>
      </c>
      <c r="F146" s="175" t="s">
        <v>2140</v>
      </c>
      <c r="I146" s="151"/>
      <c r="L146" s="32"/>
      <c r="M146" s="152"/>
      <c r="T146" s="56"/>
      <c r="AT146" s="17" t="s">
        <v>195</v>
      </c>
      <c r="AU146" s="17" t="s">
        <v>90</v>
      </c>
    </row>
    <row r="147" spans="2:65" s="1" customFormat="1" ht="37.9" customHeight="1">
      <c r="B147" s="32"/>
      <c r="C147" s="136" t="s">
        <v>259</v>
      </c>
      <c r="D147" s="136" t="s">
        <v>160</v>
      </c>
      <c r="E147" s="137" t="s">
        <v>2141</v>
      </c>
      <c r="F147" s="138" t="s">
        <v>2142</v>
      </c>
      <c r="G147" s="139" t="s">
        <v>269</v>
      </c>
      <c r="H147" s="140">
        <v>0.1</v>
      </c>
      <c r="I147" s="141"/>
      <c r="J147" s="142">
        <f>ROUND(I147*H147,2)</f>
        <v>0</v>
      </c>
      <c r="K147" s="138" t="s">
        <v>1</v>
      </c>
      <c r="L147" s="32"/>
      <c r="M147" s="143" t="s">
        <v>1</v>
      </c>
      <c r="N147" s="144" t="s">
        <v>45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2075</v>
      </c>
      <c r="AT147" s="147" t="s">
        <v>160</v>
      </c>
      <c r="AU147" s="147" t="s">
        <v>90</v>
      </c>
      <c r="AY147" s="17" t="s">
        <v>158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88</v>
      </c>
      <c r="BK147" s="148">
        <f>ROUND(I147*H147,2)</f>
        <v>0</v>
      </c>
      <c r="BL147" s="17" t="s">
        <v>2075</v>
      </c>
      <c r="BM147" s="147" t="s">
        <v>2143</v>
      </c>
    </row>
    <row r="148" spans="2:65" s="1" customFormat="1" ht="58.5">
      <c r="B148" s="32"/>
      <c r="D148" s="149" t="s">
        <v>195</v>
      </c>
      <c r="F148" s="175" t="s">
        <v>2144</v>
      </c>
      <c r="I148" s="151"/>
      <c r="L148" s="32"/>
      <c r="M148" s="152"/>
      <c r="T148" s="56"/>
      <c r="AT148" s="17" t="s">
        <v>195</v>
      </c>
      <c r="AU148" s="17" t="s">
        <v>90</v>
      </c>
    </row>
    <row r="149" spans="2:65" s="1" customFormat="1" ht="24.2" customHeight="1">
      <c r="B149" s="32"/>
      <c r="C149" s="136" t="s">
        <v>266</v>
      </c>
      <c r="D149" s="136" t="s">
        <v>160</v>
      </c>
      <c r="E149" s="137" t="s">
        <v>2145</v>
      </c>
      <c r="F149" s="138" t="s">
        <v>2146</v>
      </c>
      <c r="G149" s="139" t="s">
        <v>269</v>
      </c>
      <c r="H149" s="140">
        <v>0.1</v>
      </c>
      <c r="I149" s="141"/>
      <c r="J149" s="142">
        <f>ROUND(I149*H149,2)</f>
        <v>0</v>
      </c>
      <c r="K149" s="138" t="s">
        <v>1</v>
      </c>
      <c r="L149" s="32"/>
      <c r="M149" s="143" t="s">
        <v>1</v>
      </c>
      <c r="N149" s="144" t="s">
        <v>45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2075</v>
      </c>
      <c r="AT149" s="147" t="s">
        <v>160</v>
      </c>
      <c r="AU149" s="147" t="s">
        <v>90</v>
      </c>
      <c r="AY149" s="17" t="s">
        <v>158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88</v>
      </c>
      <c r="BK149" s="148">
        <f>ROUND(I149*H149,2)</f>
        <v>0</v>
      </c>
      <c r="BL149" s="17" t="s">
        <v>2075</v>
      </c>
      <c r="BM149" s="147" t="s">
        <v>2147</v>
      </c>
    </row>
    <row r="150" spans="2:65" s="1" customFormat="1" ht="58.5">
      <c r="B150" s="32"/>
      <c r="D150" s="149" t="s">
        <v>195</v>
      </c>
      <c r="F150" s="175" t="s">
        <v>2148</v>
      </c>
      <c r="I150" s="151"/>
      <c r="L150" s="32"/>
      <c r="M150" s="152"/>
      <c r="T150" s="56"/>
      <c r="AT150" s="17" t="s">
        <v>195</v>
      </c>
      <c r="AU150" s="17" t="s">
        <v>90</v>
      </c>
    </row>
    <row r="151" spans="2:65" s="1" customFormat="1" ht="37.9" customHeight="1">
      <c r="B151" s="32"/>
      <c r="C151" s="136" t="s">
        <v>274</v>
      </c>
      <c r="D151" s="136" t="s">
        <v>160</v>
      </c>
      <c r="E151" s="137" t="s">
        <v>2149</v>
      </c>
      <c r="F151" s="138" t="s">
        <v>2150</v>
      </c>
      <c r="G151" s="139" t="s">
        <v>269</v>
      </c>
      <c r="H151" s="140">
        <v>0.1</v>
      </c>
      <c r="I151" s="141"/>
      <c r="J151" s="142">
        <f>ROUND(I151*H151,2)</f>
        <v>0</v>
      </c>
      <c r="K151" s="138" t="s">
        <v>1</v>
      </c>
      <c r="L151" s="32"/>
      <c r="M151" s="143" t="s">
        <v>1</v>
      </c>
      <c r="N151" s="144" t="s">
        <v>45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2075</v>
      </c>
      <c r="AT151" s="147" t="s">
        <v>160</v>
      </c>
      <c r="AU151" s="147" t="s">
        <v>90</v>
      </c>
      <c r="AY151" s="17" t="s">
        <v>158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88</v>
      </c>
      <c r="BK151" s="148">
        <f>ROUND(I151*H151,2)</f>
        <v>0</v>
      </c>
      <c r="BL151" s="17" t="s">
        <v>2075</v>
      </c>
      <c r="BM151" s="147" t="s">
        <v>2151</v>
      </c>
    </row>
    <row r="152" spans="2:65" s="1" customFormat="1" ht="58.5">
      <c r="B152" s="32"/>
      <c r="D152" s="149" t="s">
        <v>195</v>
      </c>
      <c r="F152" s="175" t="s">
        <v>2152</v>
      </c>
      <c r="I152" s="151"/>
      <c r="L152" s="32"/>
      <c r="M152" s="152"/>
      <c r="T152" s="56"/>
      <c r="AT152" s="17" t="s">
        <v>195</v>
      </c>
      <c r="AU152" s="17" t="s">
        <v>90</v>
      </c>
    </row>
    <row r="153" spans="2:65" s="1" customFormat="1" ht="66.75" customHeight="1">
      <c r="B153" s="32"/>
      <c r="C153" s="136" t="s">
        <v>8</v>
      </c>
      <c r="D153" s="136" t="s">
        <v>160</v>
      </c>
      <c r="E153" s="137" t="s">
        <v>2156</v>
      </c>
      <c r="F153" s="138" t="s">
        <v>2157</v>
      </c>
      <c r="G153" s="139" t="s">
        <v>269</v>
      </c>
      <c r="H153" s="140">
        <v>0.1</v>
      </c>
      <c r="I153" s="141"/>
      <c r="J153" s="142">
        <f>ROUND(I153*H153,2)</f>
        <v>0</v>
      </c>
      <c r="K153" s="138" t="s">
        <v>1</v>
      </c>
      <c r="L153" s="32"/>
      <c r="M153" s="143" t="s">
        <v>1</v>
      </c>
      <c r="N153" s="144" t="s">
        <v>45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2075</v>
      </c>
      <c r="AT153" s="147" t="s">
        <v>160</v>
      </c>
      <c r="AU153" s="147" t="s">
        <v>90</v>
      </c>
      <c r="AY153" s="17" t="s">
        <v>158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88</v>
      </c>
      <c r="BK153" s="148">
        <f>ROUND(I153*H153,2)</f>
        <v>0</v>
      </c>
      <c r="BL153" s="17" t="s">
        <v>2075</v>
      </c>
      <c r="BM153" s="147" t="s">
        <v>2158</v>
      </c>
    </row>
    <row r="154" spans="2:65" s="1" customFormat="1" ht="78">
      <c r="B154" s="32"/>
      <c r="D154" s="149" t="s">
        <v>195</v>
      </c>
      <c r="F154" s="175" t="s">
        <v>2184</v>
      </c>
      <c r="I154" s="151"/>
      <c r="L154" s="32"/>
      <c r="M154" s="152"/>
      <c r="T154" s="56"/>
      <c r="AT154" s="17" t="s">
        <v>195</v>
      </c>
      <c r="AU154" s="17" t="s">
        <v>90</v>
      </c>
    </row>
    <row r="155" spans="2:65" s="11" customFormat="1" ht="22.9" customHeight="1">
      <c r="B155" s="124"/>
      <c r="D155" s="125" t="s">
        <v>79</v>
      </c>
      <c r="E155" s="134" t="s">
        <v>2160</v>
      </c>
      <c r="F155" s="134" t="s">
        <v>2161</v>
      </c>
      <c r="I155" s="127"/>
      <c r="J155" s="135">
        <f>BK155</f>
        <v>0</v>
      </c>
      <c r="L155" s="124"/>
      <c r="M155" s="129"/>
      <c r="P155" s="130">
        <f>SUM(P156:P165)</f>
        <v>0</v>
      </c>
      <c r="R155" s="130">
        <f>SUM(R156:R165)</f>
        <v>0</v>
      </c>
      <c r="T155" s="131">
        <f>SUM(T156:T165)</f>
        <v>0</v>
      </c>
      <c r="AR155" s="125" t="s">
        <v>157</v>
      </c>
      <c r="AT155" s="132" t="s">
        <v>79</v>
      </c>
      <c r="AU155" s="132" t="s">
        <v>88</v>
      </c>
      <c r="AY155" s="125" t="s">
        <v>158</v>
      </c>
      <c r="BK155" s="133">
        <f>SUM(BK156:BK165)</f>
        <v>0</v>
      </c>
    </row>
    <row r="156" spans="2:65" s="1" customFormat="1" ht="49.15" customHeight="1">
      <c r="B156" s="32"/>
      <c r="C156" s="136" t="s">
        <v>295</v>
      </c>
      <c r="D156" s="136" t="s">
        <v>160</v>
      </c>
      <c r="E156" s="137" t="s">
        <v>2174</v>
      </c>
      <c r="F156" s="138" t="s">
        <v>2175</v>
      </c>
      <c r="G156" s="139" t="s">
        <v>269</v>
      </c>
      <c r="H156" s="140">
        <v>0.1</v>
      </c>
      <c r="I156" s="141"/>
      <c r="J156" s="142">
        <f>ROUND(I156*H156,2)</f>
        <v>0</v>
      </c>
      <c r="K156" s="138" t="s">
        <v>1</v>
      </c>
      <c r="L156" s="32"/>
      <c r="M156" s="143" t="s">
        <v>1</v>
      </c>
      <c r="N156" s="144" t="s">
        <v>45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2075</v>
      </c>
      <c r="AT156" s="147" t="s">
        <v>160</v>
      </c>
      <c r="AU156" s="147" t="s">
        <v>90</v>
      </c>
      <c r="AY156" s="17" t="s">
        <v>158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88</v>
      </c>
      <c r="BK156" s="148">
        <f>ROUND(I156*H156,2)</f>
        <v>0</v>
      </c>
      <c r="BL156" s="17" t="s">
        <v>2075</v>
      </c>
      <c r="BM156" s="147" t="s">
        <v>2176</v>
      </c>
    </row>
    <row r="157" spans="2:65" s="1" customFormat="1" ht="68.25">
      <c r="B157" s="32"/>
      <c r="D157" s="149" t="s">
        <v>195</v>
      </c>
      <c r="F157" s="175" t="s">
        <v>2177</v>
      </c>
      <c r="I157" s="151"/>
      <c r="L157" s="32"/>
      <c r="M157" s="152"/>
      <c r="T157" s="56"/>
      <c r="AT157" s="17" t="s">
        <v>195</v>
      </c>
      <c r="AU157" s="17" t="s">
        <v>90</v>
      </c>
    </row>
    <row r="158" spans="2:65" s="1" customFormat="1" ht="37.9" customHeight="1">
      <c r="B158" s="32"/>
      <c r="C158" s="136" t="s">
        <v>304</v>
      </c>
      <c r="D158" s="136" t="s">
        <v>160</v>
      </c>
      <c r="E158" s="137" t="s">
        <v>2178</v>
      </c>
      <c r="F158" s="138" t="s">
        <v>2179</v>
      </c>
      <c r="G158" s="139" t="s">
        <v>269</v>
      </c>
      <c r="H158" s="140">
        <v>0.1</v>
      </c>
      <c r="I158" s="141"/>
      <c r="J158" s="142">
        <f>ROUND(I158*H158,2)</f>
        <v>0</v>
      </c>
      <c r="K158" s="138" t="s">
        <v>1</v>
      </c>
      <c r="L158" s="32"/>
      <c r="M158" s="143" t="s">
        <v>1</v>
      </c>
      <c r="N158" s="144" t="s">
        <v>45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2075</v>
      </c>
      <c r="AT158" s="147" t="s">
        <v>160</v>
      </c>
      <c r="AU158" s="147" t="s">
        <v>90</v>
      </c>
      <c r="AY158" s="17" t="s">
        <v>158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88</v>
      </c>
      <c r="BK158" s="148">
        <f>ROUND(I158*H158,2)</f>
        <v>0</v>
      </c>
      <c r="BL158" s="17" t="s">
        <v>2075</v>
      </c>
      <c r="BM158" s="147" t="s">
        <v>2180</v>
      </c>
    </row>
    <row r="159" spans="2:65" s="1" customFormat="1" ht="48.75">
      <c r="B159" s="32"/>
      <c r="D159" s="149" t="s">
        <v>195</v>
      </c>
      <c r="F159" s="175" t="s">
        <v>2181</v>
      </c>
      <c r="I159" s="151"/>
      <c r="L159" s="32"/>
      <c r="M159" s="152"/>
      <c r="T159" s="56"/>
      <c r="AT159" s="17" t="s">
        <v>195</v>
      </c>
      <c r="AU159" s="17" t="s">
        <v>90</v>
      </c>
    </row>
    <row r="160" spans="2:65" s="1" customFormat="1" ht="16.5" customHeight="1">
      <c r="B160" s="32"/>
      <c r="C160" s="136" t="s">
        <v>311</v>
      </c>
      <c r="D160" s="136" t="s">
        <v>160</v>
      </c>
      <c r="E160" s="137" t="s">
        <v>2162</v>
      </c>
      <c r="F160" s="138" t="s">
        <v>2163</v>
      </c>
      <c r="G160" s="139" t="s">
        <v>269</v>
      </c>
      <c r="H160" s="140">
        <v>0.1</v>
      </c>
      <c r="I160" s="141"/>
      <c r="J160" s="142">
        <f>ROUND(I160*H160,2)</f>
        <v>0</v>
      </c>
      <c r="K160" s="138" t="s">
        <v>1</v>
      </c>
      <c r="L160" s="32"/>
      <c r="M160" s="143" t="s">
        <v>1</v>
      </c>
      <c r="N160" s="144" t="s">
        <v>45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2075</v>
      </c>
      <c r="AT160" s="147" t="s">
        <v>160</v>
      </c>
      <c r="AU160" s="147" t="s">
        <v>90</v>
      </c>
      <c r="AY160" s="17" t="s">
        <v>158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88</v>
      </c>
      <c r="BK160" s="148">
        <f>ROUND(I160*H160,2)</f>
        <v>0</v>
      </c>
      <c r="BL160" s="17" t="s">
        <v>2075</v>
      </c>
      <c r="BM160" s="147" t="s">
        <v>2164</v>
      </c>
    </row>
    <row r="161" spans="2:65" s="1" customFormat="1" ht="87.75">
      <c r="B161" s="32"/>
      <c r="D161" s="149" t="s">
        <v>195</v>
      </c>
      <c r="F161" s="175" t="s">
        <v>2165</v>
      </c>
      <c r="I161" s="151"/>
      <c r="L161" s="32"/>
      <c r="M161" s="152"/>
      <c r="T161" s="56"/>
      <c r="AT161" s="17" t="s">
        <v>195</v>
      </c>
      <c r="AU161" s="17" t="s">
        <v>90</v>
      </c>
    </row>
    <row r="162" spans="2:65" s="1" customFormat="1" ht="66.75" customHeight="1">
      <c r="B162" s="32"/>
      <c r="C162" s="136" t="s">
        <v>318</v>
      </c>
      <c r="D162" s="136" t="s">
        <v>160</v>
      </c>
      <c r="E162" s="137" t="s">
        <v>2166</v>
      </c>
      <c r="F162" s="138" t="s">
        <v>2167</v>
      </c>
      <c r="G162" s="139" t="s">
        <v>269</v>
      </c>
      <c r="H162" s="140">
        <v>0.1</v>
      </c>
      <c r="I162" s="141"/>
      <c r="J162" s="142">
        <f>ROUND(I162*H162,2)</f>
        <v>0</v>
      </c>
      <c r="K162" s="138" t="s">
        <v>1</v>
      </c>
      <c r="L162" s="32"/>
      <c r="M162" s="143" t="s">
        <v>1</v>
      </c>
      <c r="N162" s="144" t="s">
        <v>45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2075</v>
      </c>
      <c r="AT162" s="147" t="s">
        <v>160</v>
      </c>
      <c r="AU162" s="147" t="s">
        <v>90</v>
      </c>
      <c r="AY162" s="17" t="s">
        <v>158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88</v>
      </c>
      <c r="BK162" s="148">
        <f>ROUND(I162*H162,2)</f>
        <v>0</v>
      </c>
      <c r="BL162" s="17" t="s">
        <v>2075</v>
      </c>
      <c r="BM162" s="147" t="s">
        <v>2168</v>
      </c>
    </row>
    <row r="163" spans="2:65" s="1" customFormat="1" ht="97.5">
      <c r="B163" s="32"/>
      <c r="D163" s="149" t="s">
        <v>195</v>
      </c>
      <c r="F163" s="175" t="s">
        <v>2169</v>
      </c>
      <c r="I163" s="151"/>
      <c r="L163" s="32"/>
      <c r="M163" s="152"/>
      <c r="T163" s="56"/>
      <c r="AT163" s="17" t="s">
        <v>195</v>
      </c>
      <c r="AU163" s="17" t="s">
        <v>90</v>
      </c>
    </row>
    <row r="164" spans="2:65" s="1" customFormat="1" ht="44.25" customHeight="1">
      <c r="B164" s="32"/>
      <c r="C164" s="136" t="s">
        <v>325</v>
      </c>
      <c r="D164" s="136" t="s">
        <v>160</v>
      </c>
      <c r="E164" s="137" t="s">
        <v>2170</v>
      </c>
      <c r="F164" s="138" t="s">
        <v>2171</v>
      </c>
      <c r="G164" s="139" t="s">
        <v>269</v>
      </c>
      <c r="H164" s="140">
        <v>0.1</v>
      </c>
      <c r="I164" s="141"/>
      <c r="J164" s="142">
        <f>ROUND(I164*H164,2)</f>
        <v>0</v>
      </c>
      <c r="K164" s="138" t="s">
        <v>1</v>
      </c>
      <c r="L164" s="32"/>
      <c r="M164" s="143" t="s">
        <v>1</v>
      </c>
      <c r="N164" s="144" t="s">
        <v>45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2075</v>
      </c>
      <c r="AT164" s="147" t="s">
        <v>160</v>
      </c>
      <c r="AU164" s="147" t="s">
        <v>90</v>
      </c>
      <c r="AY164" s="17" t="s">
        <v>158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88</v>
      </c>
      <c r="BK164" s="148">
        <f>ROUND(I164*H164,2)</f>
        <v>0</v>
      </c>
      <c r="BL164" s="17" t="s">
        <v>2075</v>
      </c>
      <c r="BM164" s="147" t="s">
        <v>2172</v>
      </c>
    </row>
    <row r="165" spans="2:65" s="1" customFormat="1" ht="107.25">
      <c r="B165" s="32"/>
      <c r="D165" s="149" t="s">
        <v>195</v>
      </c>
      <c r="F165" s="175" t="s">
        <v>2173</v>
      </c>
      <c r="I165" s="151"/>
      <c r="L165" s="32"/>
      <c r="M165" s="186"/>
      <c r="N165" s="187"/>
      <c r="O165" s="187"/>
      <c r="P165" s="187"/>
      <c r="Q165" s="187"/>
      <c r="R165" s="187"/>
      <c r="S165" s="187"/>
      <c r="T165" s="188"/>
      <c r="AT165" s="17" t="s">
        <v>195</v>
      </c>
      <c r="AU165" s="17" t="s">
        <v>90</v>
      </c>
    </row>
    <row r="166" spans="2:65" s="1" customFormat="1" ht="6.95" customHeight="1"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2"/>
    </row>
  </sheetData>
  <sheetProtection algorithmName="SHA-512" hashValue="h3yzKfROVjkvMj4RlhJ3KjAWujLLizxXg/252IxHAuxD+75RsnBW6S//kP/Yr9neXFnXOH7ywQgq98Cr+xjAjQ==" saltValue="exVNLYfgCA70gKCgExbzQt3CErSjQQ4yNmQgnVNOg1zwqD6WSk2TKM1rqmlJ3uCWeUUllC+wlRnJ+RtSlsQ32g==" spinCount="100000" sheet="1" objects="1" scenarios="1" formatColumns="0" formatRows="0" autoFilter="0"/>
  <autoFilter ref="C120:K165" xr:uid="{00000000-0009-0000-0000-000008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514EF73DBE424FAFF8E770858709DF" ma:contentTypeVersion="19" ma:contentTypeDescription="Vytvoří nový dokument" ma:contentTypeScope="" ma:versionID="7e19bcf52281d505b1b2e16581ea4253">
  <xsd:schema xmlns:xsd="http://www.w3.org/2001/XMLSchema" xmlns:xs="http://www.w3.org/2001/XMLSchema" xmlns:p="http://schemas.microsoft.com/office/2006/metadata/properties" xmlns:ns2="5f40f822-8b5b-4141-b2fd-246736b4bb7f" xmlns:ns3="17aae47d-7e2e-4d68-bc90-12d806edfb21" targetNamespace="http://schemas.microsoft.com/office/2006/metadata/properties" ma:root="true" ma:fieldsID="aa211a0ab08c16b79e857ba4e0af155c" ns2:_="" ns3:_="">
    <xsd:import namespace="5f40f822-8b5b-4141-b2fd-246736b4bb7f"/>
    <xsd:import namespace="17aae47d-7e2e-4d68-bc90-12d806edfb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I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40f822-8b5b-4141-b2fd-246736b4b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IL" ma:index="26" nillable="true" ma:displayName="IL" ma:format="Dropdown" ma:internalName="I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aae47d-7e2e-4d68-bc90-12d806edfb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15d6db-762b-4575-a9b5-07697ef714a0}" ma:internalName="TaxCatchAll" ma:showField="CatchAllData" ma:web="17aae47d-7e2e-4d68-bc90-12d806edfb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40f822-8b5b-4141-b2fd-246736b4bb7f">
      <Terms xmlns="http://schemas.microsoft.com/office/infopath/2007/PartnerControls"/>
    </lcf76f155ced4ddcb4097134ff3c332f>
    <TaxCatchAll xmlns="17aae47d-7e2e-4d68-bc90-12d806edfb21" xsi:nil="true"/>
    <IL xmlns="5f40f822-8b5b-4141-b2fd-246736b4bb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42213C-A0BB-4469-8BFE-B857E8F57712}"/>
</file>

<file path=customXml/itemProps2.xml><?xml version="1.0" encoding="utf-8"?>
<ds:datastoreItem xmlns:ds="http://schemas.openxmlformats.org/officeDocument/2006/customXml" ds:itemID="{095F4A4F-8233-40A0-A3B9-98598076642C}">
  <ds:schemaRefs>
    <ds:schemaRef ds:uri="http://schemas.microsoft.com/office/2006/metadata/properties"/>
    <ds:schemaRef ds:uri="http://schemas.microsoft.com/office/infopath/2007/PartnerControls"/>
    <ds:schemaRef ds:uri="5f40f822-8b5b-4141-b2fd-246736b4bb7f"/>
    <ds:schemaRef ds:uri="17aae47d-7e2e-4d68-bc90-12d806edfb21"/>
  </ds:schemaRefs>
</ds:datastoreItem>
</file>

<file path=customXml/itemProps3.xml><?xml version="1.0" encoding="utf-8"?>
<ds:datastoreItem xmlns:ds="http://schemas.openxmlformats.org/officeDocument/2006/customXml" ds:itemID="{2B44FD86-CBBA-48D9-ACA7-10BF895697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01 - Rybí přechod RPI ...</vt:lpstr>
      <vt:lpstr>SO 02.1 - Vodácká propust</vt:lpstr>
      <vt:lpstr>SO 02.2 - Schodiště v nad...</vt:lpstr>
      <vt:lpstr>SO 02.3 - Schodiště v pod...</vt:lpstr>
      <vt:lpstr>SO 02.4 - Rekonstrukce ko...</vt:lpstr>
      <vt:lpstr>SO 03 - Rybí přechod RPII...</vt:lpstr>
      <vt:lpstr>VON_1 - VEDLEJŠÍ A OSTATN...</vt:lpstr>
      <vt:lpstr>VON_2 - VEDLEJŠÍ A OSTATN...</vt:lpstr>
      <vt:lpstr>VON_3 - VEDLEJŠÍ A OSTATN...</vt:lpstr>
      <vt:lpstr>'Rekapitulace stavby'!Názvy_tisku</vt:lpstr>
      <vt:lpstr>'SO 01 - Rybí přechod RPI ...'!Názvy_tisku</vt:lpstr>
      <vt:lpstr>'SO 02.1 - Vodácká propust'!Názvy_tisku</vt:lpstr>
      <vt:lpstr>'SO 02.2 - Schodiště v nad...'!Názvy_tisku</vt:lpstr>
      <vt:lpstr>'SO 02.3 - Schodiště v pod...'!Názvy_tisku</vt:lpstr>
      <vt:lpstr>'SO 02.4 - Rekonstrukce ko...'!Názvy_tisku</vt:lpstr>
      <vt:lpstr>'SO 03 - Rybí přechod RPII...'!Názvy_tisku</vt:lpstr>
      <vt:lpstr>'VON_1 - VEDLEJŠÍ A OSTATN...'!Názvy_tisku</vt:lpstr>
      <vt:lpstr>'VON_2 - VEDLEJŠÍ A OSTATN...'!Názvy_tisku</vt:lpstr>
      <vt:lpstr>'VON_3 - VEDLEJŠÍ A OSTATN...'!Názvy_tisku</vt:lpstr>
      <vt:lpstr>'Rekapitulace stavby'!Oblast_tisku</vt:lpstr>
      <vt:lpstr>'SO 01 - Rybí přechod RPI ...'!Oblast_tisku</vt:lpstr>
      <vt:lpstr>'SO 02.1 - Vodácká propust'!Oblast_tisku</vt:lpstr>
      <vt:lpstr>'SO 02.2 - Schodiště v nad...'!Oblast_tisku</vt:lpstr>
      <vt:lpstr>'SO 02.3 - Schodiště v pod...'!Oblast_tisku</vt:lpstr>
      <vt:lpstr>'SO 02.4 - Rekonstrukce ko...'!Oblast_tisku</vt:lpstr>
      <vt:lpstr>'SO 03 - Rybí přechod RPII...'!Oblast_tisku</vt:lpstr>
      <vt:lpstr>'VON_1 - VEDLEJŠÍ A OSTATN...'!Oblast_tisku</vt:lpstr>
      <vt:lpstr>'VON_2 - VEDLEJŠÍ A OSTATN...'!Oblast_tisku</vt:lpstr>
      <vt:lpstr>'VON_3 - VEDLEJŠÍ A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Držala Šimon</cp:lastModifiedBy>
  <dcterms:created xsi:type="dcterms:W3CDTF">2025-06-23T20:43:51Z</dcterms:created>
  <dcterms:modified xsi:type="dcterms:W3CDTF">2025-07-24T05:29:56Z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0x01010007514EF73DBE424FAFF8E770858709DF</vt:lpwstr>
  </property>
  <property fmtid="{D5CDD505-2E9C-101B-9397-08002B2CF9AE}" pid="3" name="MediaServiceImageTags">
    <vt:lpwstr/>
  </property>
</Properties>
</file>